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1.xml" ContentType="application/vnd.openxmlformats-officedocument.spreadsheetml.table+xml"/>
  <Override PartName="/xl/drawings/drawing2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SYDDATA\Group$\Finance\Part 23 Reporting Non Scheme Assets\FY2021\1. Non Scheme Financial Reporting Template\10. GGP (WA)\z. Deloitte\"/>
    </mc:Choice>
  </mc:AlternateContent>
  <xr:revisionPtr revIDLastSave="0" documentId="13_ncr:1_{FAE0EBDE-3DC1-44D5-880B-8222A1BFC1D3}" xr6:coauthVersionLast="46" xr6:coauthVersionMax="46" xr10:uidLastSave="{00000000-0000-0000-0000-000000000000}"/>
  <bookViews>
    <workbookView xWindow="28702" yWindow="-98" windowWidth="28995" windowHeight="15796" tabRatio="814" xr2:uid="{F1B22BCE-5A66-4A5F-8C95-70C727469351}"/>
  </bookViews>
  <sheets>
    <sheet name="Cover" sheetId="11" r:id="rId1"/>
    <sheet name="Contents" sheetId="71" r:id="rId2"/>
    <sheet name="Summary" sheetId="68" r:id="rId3"/>
    <sheet name="1. Pipeline information" sheetId="44" r:id="rId4"/>
    <sheet name="1.1 Financial performance" sheetId="52" r:id="rId5"/>
    <sheet name="2. Revenues and expenses" sheetId="5" r:id="rId6"/>
    <sheet name="2.1 Revenue by service" sheetId="56" r:id="rId7"/>
    <sheet name="2.2 Revenue contributions " sheetId="57" r:id="rId8"/>
    <sheet name="2.3 Indirect revenue" sheetId="45" r:id="rId9"/>
    <sheet name="2.4 Shared costs" sheetId="16" r:id="rId10"/>
    <sheet name="3. Statement of pipeline assets" sheetId="6" r:id="rId11"/>
    <sheet name="3.1 Asset useful life" sheetId="55" r:id="rId12"/>
    <sheet name="3.2 Asset impairment" sheetId="63" r:id="rId13"/>
    <sheet name="3.3 Depreciation amortisation" sheetId="34" r:id="rId14"/>
    <sheet name="3.4 Shared supporting assets" sheetId="59" r:id="rId15"/>
    <sheet name="Auditor's Report Statements" sheetId="116" r:id="rId16"/>
    <sheet name="4. Recovered capital" sheetId="47" r:id="rId17"/>
    <sheet name="4.1 Pipelines capex" sheetId="66" r:id="rId18"/>
    <sheet name="Auditor's Review Report RCM" sheetId="114" r:id="rId19"/>
    <sheet name="5. Weighted average price" sheetId="54" r:id="rId20"/>
    <sheet name="5.1 Exempt WAP services" sheetId="60" r:id="rId21"/>
    <sheet name="Auditor's Review Report WAP" sheetId="115" r:id="rId22"/>
    <sheet name="6. Notes" sheetId="64" r:id="rId23"/>
    <sheet name="Amendment record" sheetId="110" r:id="rId24"/>
    <sheet name="APA Amendment record" sheetId="111" r:id="rId25"/>
  </sheets>
  <externalReferences>
    <externalReference r:id="rId26"/>
    <externalReference r:id="rId27"/>
    <externalReference r:id="rId28"/>
    <externalReference r:id="rId29"/>
  </externalReferences>
  <definedNames>
    <definedName name="__123Graph_A" hidden="1">[1]SYDNEY!$S$45:$S$98</definedName>
    <definedName name="__123Graph_A5YRAVER" hidden="1">[1]SYDNEY!$T$19:$T$30</definedName>
    <definedName name="__123Graph_AAVDDAYS" hidden="1">[1]SYDNEY!$S$45:$S$98</definedName>
    <definedName name="__123Graph_B" hidden="1">[1]SYDNEY!$T$45:$T$98</definedName>
    <definedName name="__123Graph_B5YRAVER" hidden="1">[1]SYDNEY!$U$19:$U$30</definedName>
    <definedName name="__123Graph_BAVDDAYS" hidden="1">[1]SYDNEY!$T$45:$T$98</definedName>
    <definedName name="__123Graph_C" hidden="1">[1]SYDNEY!$U$45:$U$98</definedName>
    <definedName name="__123Graph_CAVDDAYS" hidden="1">[1]SYDNEY!$U$45:$U$98</definedName>
    <definedName name="__123Graph_D5YRAVER" hidden="1">[1]SYDNEY!$V$19:$V$30</definedName>
    <definedName name="__123Graph_X" hidden="1">[1]SYDNEY!$O$45:$O$98</definedName>
    <definedName name="__123Graph_X5YRAVER" hidden="1">[1]SYDNEY!$O$19:$O$30</definedName>
    <definedName name="__123Graph_XAVDDAYS" hidden="1">[1]SYDNEY!$O$45:$O$98</definedName>
    <definedName name="_1__123Graph_ACHART_1" hidden="1">[1]SYDNEY!$G$19:$G$48</definedName>
    <definedName name="_10__123Graph_ACHART_2" hidden="1">[1]WOLLONGONG!$K$12:$K$23</definedName>
    <definedName name="_10__123Graph_ACHART_3" hidden="1">[1]CANBERRA!$G$19:$G$49</definedName>
    <definedName name="_10__123Graph_ACHART_9" hidden="1">[1]SYDNEY!$K$19:$K$49</definedName>
    <definedName name="_100__123Graph_ACHART_9" hidden="1">[1]SYDNEY!$K$19:$K$49</definedName>
    <definedName name="_100__123Graph_DCHART_25" hidden="1">'[2]GAS RECEIPTS DATA'!$D$5:$D$40</definedName>
    <definedName name="_101__123Graph_CCHART_2" hidden="1">[1]WOLLONGONG!$M$12:$M$23</definedName>
    <definedName name="_102__123Graph_CCHART_26" hidden="1">[2]CUSTDATA!$F$95:$F$146</definedName>
    <definedName name="_103__123Graph_BCHART_5" hidden="1">'[1]SYDN WEST'!$K$9:$K$20</definedName>
    <definedName name="_104__123Graph_DCHART_7" hidden="1">[1]CANBERRA!$X$27:$X$38</definedName>
    <definedName name="_105__123Graph_ECHART_26" hidden="1">[2]CUSTDATA!$D$88:$D$91</definedName>
    <definedName name="_107__123Graph_CCHART_4" hidden="1">[1]BATHURST!$M$12:$M$23</definedName>
    <definedName name="_109__123Graph_XCHART_1" hidden="1">[1]SYDNEY!$B$19:$B$48</definedName>
    <definedName name="_11__123Graph_ACHART_1" hidden="1">[1]SYDNEY!$G$19:$G$48</definedName>
    <definedName name="_11__123Graph_ACHART_25" hidden="1">'[2]GAS RECEIPTS DATA'!$C$5:$C$39</definedName>
    <definedName name="_11__123Graph_ACHART_5" hidden="1">'[1]SYDN WEST'!$J$9:$J$20</definedName>
    <definedName name="_11__123Graph_BCHART_1" hidden="1">[1]SYDNEY!$I$19:$I$49</definedName>
    <definedName name="_110__123Graph_BCHART_6" hidden="1">[1]GOULBURN!$K$14:$K$25</definedName>
    <definedName name="_111__123Graph_BCHART_1" hidden="1">[1]SYDNEY!$I$19:$I$49</definedName>
    <definedName name="_112__123Graph_BCHART_13" hidden="1">[2]Instructions!$S$31:$AD$31</definedName>
    <definedName name="_112__123Graph_CCHART_5" hidden="1">'[1]SYDN WEST'!$L$9:$L$20</definedName>
    <definedName name="_113__123Graph_BCHART_19" hidden="1">[2]Instructions!$S$34:$AD$34</definedName>
    <definedName name="_113__123Graph_XCHART_8" hidden="1">[1]CANBERRA!$B$19:$B$49</definedName>
    <definedName name="_117__123Graph_BCHART_7" hidden="1">[1]CANBERRA!$V$27:$V$38</definedName>
    <definedName name="_117__123Graph_CCHART_6" hidden="1">[1]GOULBURN!$L$14:$L$25</definedName>
    <definedName name="_12__123Graph_BCHART_13" hidden="1">[2]Instructions!$S$31:$AD$31</definedName>
    <definedName name="_122__123Graph_CCHART_7" hidden="1">[1]CANBERRA!$W$27:$W$38</definedName>
    <definedName name="_123__123Graph_DCHART_25" hidden="1">'[2]GAS RECEIPTS DATA'!$D$5:$D$40</definedName>
    <definedName name="_123Graph_A1" hidden="1">[3]SYDNEY!$S$45:$S$98</definedName>
    <definedName name="_124__123Graph_BCHART_2" hidden="1">[1]WOLLONGONG!$L$12:$L$23</definedName>
    <definedName name="_124__123Graph_BCHART_8" hidden="1">[1]CANBERRA!$L$19:$L$49</definedName>
    <definedName name="_125__123Graph_BCHART_25" hidden="1">'[2]GAS RECEIPTS DATA'!$B$5:$B$40</definedName>
    <definedName name="_126__123Graph_BCHART_26" hidden="1">[2]CUSTDATA!$E$95:$E$142</definedName>
    <definedName name="_128__123Graph_DCHART_7" hidden="1">[1]CANBERRA!$X$27:$X$38</definedName>
    <definedName name="_129__123Graph_ECHART_26" hidden="1">[2]CUSTDATA!$D$88:$D$91</definedName>
    <definedName name="_13__123Graph_ACHART_3" hidden="1">[1]CANBERRA!$G$19:$G$49</definedName>
    <definedName name="_13__123Graph_ACHART_4" hidden="1">[1]BATHURST!$K$12:$K$23</definedName>
    <definedName name="_13__123Graph_ACHART_6" hidden="1">[1]GOULBURN!$J$14:$J$25</definedName>
    <definedName name="_13__123Graph_BCHART_19" hidden="1">[2]Instructions!$S$34:$AD$34</definedName>
    <definedName name="_131__123Graph_BCHART_9" hidden="1">[1]SYDNEY!$L$19:$L$49</definedName>
    <definedName name="_132__123Graph_CCHART_12" hidden="1">[2]Instructions!$Q$26:$Q$26</definedName>
    <definedName name="_134__123Graph_XCHART_1" hidden="1">[1]SYDNEY!$B$19:$B$48</definedName>
    <definedName name="_137__123Graph_BCHART_3" hidden="1">[1]CANBERRA!$I$19:$I$49</definedName>
    <definedName name="_139__123Graph_CCHART_2" hidden="1">[1]WOLLONGONG!$M$12:$M$23</definedName>
    <definedName name="_139__123Graph_XCHART_8" hidden="1">[1]CANBERRA!$B$19:$B$49</definedName>
    <definedName name="_14__123Graph_ACHART_2" hidden="1">[1]WOLLONGONG!$K$12:$K$23</definedName>
    <definedName name="_14__123Graph_BCHART_2" hidden="1">[1]WOLLONGONG!$L$12:$L$23</definedName>
    <definedName name="_140__123Graph_CCHART_26" hidden="1">[2]CUSTDATA!$F$95:$F$146</definedName>
    <definedName name="_147__123Graph_CCHART_4" hidden="1">[1]BATHURST!$M$12:$M$23</definedName>
    <definedName name="_148__123Graph_BCHART_4" hidden="1">[1]BATHURST!$L$12:$L$23</definedName>
    <definedName name="_15__123Graph_ACHART_25" hidden="1">'[2]GAS RECEIPTS DATA'!$C$5:$C$39</definedName>
    <definedName name="_15__123Graph_ACHART_7" hidden="1">[1]CANBERRA!$U$27:$U$38</definedName>
    <definedName name="_15__123Graph_BCHART_25" hidden="1">'[2]GAS RECEIPTS DATA'!$B$5:$B$40</definedName>
    <definedName name="_154__123Graph_CCHART_5" hidden="1">'[1]SYDN WEST'!$L$9:$L$20</definedName>
    <definedName name="_159__123Graph_BCHART_5" hidden="1">'[1]SYDN WEST'!$K$9:$K$20</definedName>
    <definedName name="_16__123Graph_ACHART_3" hidden="1">[1]CANBERRA!$G$19:$G$49</definedName>
    <definedName name="_16__123Graph_ACHART_5" hidden="1">'[1]SYDN WEST'!$J$9:$J$20</definedName>
    <definedName name="_16__123Graph_BCHART_26" hidden="1">[2]CUSTDATA!$E$95:$E$142</definedName>
    <definedName name="_161__123Graph_CCHART_6" hidden="1">[1]GOULBURN!$L$14:$L$25</definedName>
    <definedName name="_168__123Graph_CCHART_7" hidden="1">[1]CANBERRA!$W$27:$W$38</definedName>
    <definedName name="_169__123Graph_DCHART_25" hidden="1">'[2]GAS RECEIPTS DATA'!$D$5:$D$40</definedName>
    <definedName name="_17__123Graph_ACHART_4" hidden="1">[1]BATHURST!$K$12:$K$23</definedName>
    <definedName name="_17__123Graph_ACHART_8" hidden="1">[1]CANBERRA!$K$19:$K$49</definedName>
    <definedName name="_17__123Graph_BCHART_3" hidden="1">[1]CANBERRA!$I$19:$I$49</definedName>
    <definedName name="_170__123Graph_BCHART_6" hidden="1">[1]GOULBURN!$K$14:$K$25</definedName>
    <definedName name="_176__123Graph_DCHART_7" hidden="1">[1]CANBERRA!$X$27:$X$38</definedName>
    <definedName name="_177__123Graph_ECHART_26" hidden="1">[2]CUSTDATA!$D$88:$D$91</definedName>
    <definedName name="_18__123Graph_BCHART_4" hidden="1">[1]BATHURST!$L$12:$L$23</definedName>
    <definedName name="_181__123Graph_BCHART_7" hidden="1">[1]CANBERRA!$V$27:$V$38</definedName>
    <definedName name="_184__123Graph_XCHART_1" hidden="1">[1]SYDNEY!$B$19:$B$48</definedName>
    <definedName name="_19__123Graph_ACHART_6" hidden="1">[1]GOULBURN!$J$14:$J$25</definedName>
    <definedName name="_19__123Graph_ACHART_9" hidden="1">[1]SYDNEY!$K$19:$K$49</definedName>
    <definedName name="_19__123Graph_BCHART_5" hidden="1">'[1]SYDN WEST'!$K$9:$K$20</definedName>
    <definedName name="_191__123Graph_XCHART_8" hidden="1">[1]CANBERRA!$B$19:$B$49</definedName>
    <definedName name="_192__123Graph_BCHART_8" hidden="1">[1]CANBERRA!$L$19:$L$49</definedName>
    <definedName name="_2__123Graph_ACHART_1" hidden="1">[1]SYDNEY!$G$19:$G$48</definedName>
    <definedName name="_2__123Graph_ACHART_2" hidden="1">[1]WOLLONGONG!$K$12:$K$23</definedName>
    <definedName name="_20__123Graph_BCHART_6" hidden="1">[1]GOULBURN!$K$14:$K$25</definedName>
    <definedName name="_203__123Graph_BCHART_9" hidden="1">[1]SYDNEY!$L$19:$L$49</definedName>
    <definedName name="_204__123Graph_CCHART_12" hidden="1">[2]Instructions!$Q$26:$Q$26</definedName>
    <definedName name="_21__123Graph_ACHART_4" hidden="1">[1]BATHURST!$K$12:$K$23</definedName>
    <definedName name="_21__123Graph_ACHART_5" hidden="1">'[1]SYDN WEST'!$J$9:$J$20</definedName>
    <definedName name="_21__123Graph_BCHART_1" hidden="1">[1]SYDNEY!$I$19:$I$49</definedName>
    <definedName name="_21__123Graph_BCHART_7" hidden="1">[1]CANBERRA!$V$27:$V$38</definedName>
    <definedName name="_215__123Graph_CCHART_2" hidden="1">[1]WOLLONGONG!$M$12:$M$23</definedName>
    <definedName name="_216__123Graph_CCHART_26" hidden="1">[2]CUSTDATA!$F$95:$F$146</definedName>
    <definedName name="_22__123Graph_ACHART_2" hidden="1">[1]WOLLONGONG!$K$12:$K$23</definedName>
    <definedName name="_22__123Graph_ACHART_3" hidden="1">[1]CANBERRA!$G$19:$G$49</definedName>
    <definedName name="_22__123Graph_ACHART_7" hidden="1">[1]CANBERRA!$U$27:$U$38</definedName>
    <definedName name="_22__123Graph_BCHART_13" hidden="1">[2]Instructions!$S$31:$AD$31</definedName>
    <definedName name="_22__123Graph_BCHART_8" hidden="1">[1]CANBERRA!$L$19:$L$49</definedName>
    <definedName name="_227__123Graph_CCHART_4" hidden="1">[1]BATHURST!$M$12:$M$23</definedName>
    <definedName name="_23__123Graph_ACHART_25" hidden="1">'[2]GAS RECEIPTS DATA'!$C$5:$C$39</definedName>
    <definedName name="_23__123Graph_BCHART_19" hidden="1">[2]Instructions!$S$34:$AD$34</definedName>
    <definedName name="_23__123Graph_BCHART_9" hidden="1">[1]SYDNEY!$L$19:$L$49</definedName>
    <definedName name="_238__123Graph_CCHART_5" hidden="1">'[1]SYDN WEST'!$L$9:$L$20</definedName>
    <definedName name="_24__123Graph_CCHART_12" hidden="1">[2]Instructions!$Q$26:$Q$26</definedName>
    <definedName name="_249__123Graph_CCHART_6" hidden="1">[1]GOULBURN!$L$14:$L$25</definedName>
    <definedName name="_25__123Graph_ACHART_6" hidden="1">[1]GOULBURN!$J$14:$J$25</definedName>
    <definedName name="_25__123Graph_ACHART_8" hidden="1">[1]CANBERRA!$K$19:$K$49</definedName>
    <definedName name="_25__123Graph_BCHART_2" hidden="1">[1]WOLLONGONG!$L$12:$L$23</definedName>
    <definedName name="_25__123Graph_CCHART_2" hidden="1">[1]WOLLONGONG!$M$12:$M$23</definedName>
    <definedName name="_26__123Graph_ACHART_5" hidden="1">'[1]SYDN WEST'!$J$9:$J$20</definedName>
    <definedName name="_26__123Graph_BCHART_25" hidden="1">'[2]GAS RECEIPTS DATA'!$B$5:$B$40</definedName>
    <definedName name="_26__123Graph_CCHART_26" hidden="1">[2]CUSTDATA!$F$95:$F$146</definedName>
    <definedName name="_260__123Graph_CCHART_7" hidden="1">[1]CANBERRA!$W$27:$W$38</definedName>
    <definedName name="_261__123Graph_DCHART_25" hidden="1">'[2]GAS RECEIPTS DATA'!$D$5:$D$40</definedName>
    <definedName name="_27__123Graph_BCHART_26" hidden="1">[2]CUSTDATA!$E$95:$E$142</definedName>
    <definedName name="_27__123Graph_CCHART_4" hidden="1">[1]BATHURST!$M$12:$M$23</definedName>
    <definedName name="_272__123Graph_DCHART_7" hidden="1">[1]CANBERRA!$X$27:$X$38</definedName>
    <definedName name="_273__123Graph_ECHART_26" hidden="1">[2]CUSTDATA!$D$88:$D$91</definedName>
    <definedName name="_28__123Graph_ACHART_9" hidden="1">[1]SYDNEY!$K$19:$K$49</definedName>
    <definedName name="_28__123Graph_CCHART_5" hidden="1">'[1]SYDN WEST'!$L$9:$L$20</definedName>
    <definedName name="_284__123Graph_XCHART_1" hidden="1">[1]SYDNEY!$B$19:$B$48</definedName>
    <definedName name="_29__123Graph_ACHART_4" hidden="1">[1]BATHURST!$K$12:$K$23</definedName>
    <definedName name="_29__123Graph_ACHART_7" hidden="1">[1]CANBERRA!$U$27:$U$38</definedName>
    <definedName name="_29__123Graph_BCHART_3" hidden="1">[1]CANBERRA!$I$19:$I$49</definedName>
    <definedName name="_29__123Graph_CCHART_6" hidden="1">[1]GOULBURN!$L$14:$L$25</definedName>
    <definedName name="_295__123Graph_XCHART_8" hidden="1">[1]CANBERRA!$B$19:$B$49</definedName>
    <definedName name="_3__123Graph_ACHART_1" hidden="1">[1]SYDNEY!$G$19:$G$48</definedName>
    <definedName name="_3__123Graph_ACHART_25" hidden="1">'[2]GAS RECEIPTS DATA'!$C$5:$C$39</definedName>
    <definedName name="_30__123Graph_CCHART_7" hidden="1">[1]CANBERRA!$W$27:$W$38</definedName>
    <definedName name="_31__123Graph_ACHART_6" hidden="1">[1]GOULBURN!$J$14:$J$25</definedName>
    <definedName name="_31__123Graph_BCHART_1" hidden="1">[1]SYDNEY!$I$19:$I$49</definedName>
    <definedName name="_31__123Graph_BCHART_4" hidden="1">[1]BATHURST!$L$12:$L$23</definedName>
    <definedName name="_31__123Graph_DCHART_25" hidden="1">'[2]GAS RECEIPTS DATA'!$D$5:$D$40</definedName>
    <definedName name="_32__123Graph_BCHART_13" hidden="1">[2]Instructions!$S$31:$AD$31</definedName>
    <definedName name="_32__123Graph_DCHART_7" hidden="1">[1]CANBERRA!$X$27:$X$38</definedName>
    <definedName name="_33__123Graph_ACHART_8" hidden="1">[1]CANBERRA!$K$19:$K$49</definedName>
    <definedName name="_33__123Graph_BCHART_19" hidden="1">[2]Instructions!$S$34:$AD$34</definedName>
    <definedName name="_33__123Graph_BCHART_5" hidden="1">'[1]SYDN WEST'!$K$9:$K$20</definedName>
    <definedName name="_33__123Graph_ECHART_26" hidden="1">[2]CUSTDATA!$D$88:$D$91</definedName>
    <definedName name="_34__123Graph_ACHART_3" hidden="1">[1]CANBERRA!$G$19:$G$49</definedName>
    <definedName name="_34__123Graph_XCHART_1" hidden="1">[1]SYDNEY!$B$19:$B$48</definedName>
    <definedName name="_35__123Graph_BCHART_6" hidden="1">[1]GOULBURN!$K$14:$K$25</definedName>
    <definedName name="_35__123Graph_XCHART_8" hidden="1">[1]CANBERRA!$B$19:$B$49</definedName>
    <definedName name="_36__123Graph_ACHART_5" hidden="1">'[1]SYDN WEST'!$J$9:$J$20</definedName>
    <definedName name="_36__123Graph_ACHART_7" hidden="1">[1]CANBERRA!$U$27:$U$38</definedName>
    <definedName name="_36__123Graph_BCHART_2" hidden="1">[1]WOLLONGONG!$L$12:$L$23</definedName>
    <definedName name="_37__123Graph_ACHART_9" hidden="1">[1]SYDNEY!$K$19:$K$49</definedName>
    <definedName name="_37__123Graph_BCHART_25" hidden="1">'[2]GAS RECEIPTS DATA'!$B$5:$B$40</definedName>
    <definedName name="_37__123Graph_BCHART_7" hidden="1">[1]CANBERRA!$V$27:$V$38</definedName>
    <definedName name="_38__123Graph_BCHART_26" hidden="1">[2]CUSTDATA!$E$95:$E$142</definedName>
    <definedName name="_39__123Graph_BCHART_8" hidden="1">[1]CANBERRA!$L$19:$L$49</definedName>
    <definedName name="_4__123Graph_ACHART_1" hidden="1">[1]SYDNEY!$G$19:$G$48</definedName>
    <definedName name="_4__123Graph_ACHART_2" hidden="1">[1]WOLLONGONG!$K$12:$K$23</definedName>
    <definedName name="_4__123Graph_ACHART_3" hidden="1">[1]CANBERRA!$G$19:$G$49</definedName>
    <definedName name="_41__123Graph_ACHART_8" hidden="1">[1]CANBERRA!$K$19:$K$49</definedName>
    <definedName name="_41__123Graph_BCHART_1" hidden="1">[1]SYDNEY!$I$19:$I$49</definedName>
    <definedName name="_41__123Graph_BCHART_3" hidden="1">[1]CANBERRA!$I$19:$I$49</definedName>
    <definedName name="_41__123Graph_BCHART_9" hidden="1">[1]SYDNEY!$L$19:$L$49</definedName>
    <definedName name="_42__123Graph_BCHART_13" hidden="1">[2]Instructions!$S$31:$AD$31</definedName>
    <definedName name="_42__123Graph_CCHART_12" hidden="1">[2]Instructions!$Q$26:$Q$26</definedName>
    <definedName name="_43__123Graph_ACHART_6" hidden="1">[1]GOULBURN!$J$14:$J$25</definedName>
    <definedName name="_43__123Graph_BCHART_19" hidden="1">[2]Instructions!$S$34:$AD$34</definedName>
    <definedName name="_44__123Graph_BCHART_4" hidden="1">[1]BATHURST!$L$12:$L$23</definedName>
    <definedName name="_44__123Graph_CCHART_2" hidden="1">[1]WOLLONGONG!$M$12:$M$23</definedName>
    <definedName name="_45__123Graph_ACHART_4" hidden="1">[1]BATHURST!$K$12:$K$23</definedName>
    <definedName name="_45__123Graph_CCHART_26" hidden="1">[2]CUSTDATA!$F$95:$F$146</definedName>
    <definedName name="_46__123Graph_ACHART_9" hidden="1">[1]SYDNEY!$K$19:$K$49</definedName>
    <definedName name="_47__123Graph_BCHART_2" hidden="1">[1]WOLLONGONG!$L$12:$L$23</definedName>
    <definedName name="_47__123Graph_BCHART_5" hidden="1">'[1]SYDN WEST'!$K$9:$K$20</definedName>
    <definedName name="_47__123Graph_CCHART_4" hidden="1">[1]BATHURST!$M$12:$M$23</definedName>
    <definedName name="_48__123Graph_BCHART_25" hidden="1">'[2]GAS RECEIPTS DATA'!$B$5:$B$40</definedName>
    <definedName name="_49__123Graph_BCHART_26" hidden="1">[2]CUSTDATA!$E$95:$E$142</definedName>
    <definedName name="_49__123Graph_CCHART_5" hidden="1">'[1]SYDN WEST'!$L$9:$L$20</definedName>
    <definedName name="_5__123Graph_ACHART_1" hidden="1">[1]SYDNEY!$G$19:$G$48</definedName>
    <definedName name="_5__123Graph_ACHART_25" hidden="1">'[2]GAS RECEIPTS DATA'!$C$5:$C$39</definedName>
    <definedName name="_5__123Graph_ACHART_4" hidden="1">[1]BATHURST!$K$12:$K$23</definedName>
    <definedName name="_50__123Graph_ACHART_7" hidden="1">[1]CANBERRA!$U$27:$U$38</definedName>
    <definedName name="_50__123Graph_BCHART_6" hidden="1">[1]GOULBURN!$K$14:$K$25</definedName>
    <definedName name="_51__123Graph_BCHART_1" hidden="1">[1]SYDNEY!$I$19:$I$49</definedName>
    <definedName name="_51__123Graph_CCHART_6" hidden="1">[1]GOULBURN!$L$14:$L$25</definedName>
    <definedName name="_52__123Graph_BCHART_13" hidden="1">[2]Instructions!$S$31:$AD$31</definedName>
    <definedName name="_53__123Graph_BCHART_19" hidden="1">[2]Instructions!$S$34:$AD$34</definedName>
    <definedName name="_53__123Graph_BCHART_3" hidden="1">[1]CANBERRA!$I$19:$I$49</definedName>
    <definedName name="_53__123Graph_BCHART_7" hidden="1">[1]CANBERRA!$V$27:$V$38</definedName>
    <definedName name="_53__123Graph_CCHART_7" hidden="1">[1]CANBERRA!$W$27:$W$38</definedName>
    <definedName name="_54__123Graph_DCHART_25" hidden="1">'[2]GAS RECEIPTS DATA'!$D$5:$D$40</definedName>
    <definedName name="_56__123Graph_ACHART_5" hidden="1">'[1]SYDN WEST'!$J$9:$J$20</definedName>
    <definedName name="_56__123Graph_BCHART_8" hidden="1">[1]CANBERRA!$L$19:$L$49</definedName>
    <definedName name="_56__123Graph_DCHART_7" hidden="1">[1]CANBERRA!$X$27:$X$38</definedName>
    <definedName name="_57__123Graph_ACHART_8" hidden="1">[1]CANBERRA!$K$19:$K$49</definedName>
    <definedName name="_57__123Graph_BCHART_4" hidden="1">[1]BATHURST!$L$12:$L$23</definedName>
    <definedName name="_57__123Graph_ECHART_26" hidden="1">[2]CUSTDATA!$D$88:$D$91</definedName>
    <definedName name="_58__123Graph_BCHART_2" hidden="1">[1]WOLLONGONG!$L$12:$L$23</definedName>
    <definedName name="_59__123Graph_BCHART_25" hidden="1">'[2]GAS RECEIPTS DATA'!$B$5:$B$40</definedName>
    <definedName name="_59__123Graph_BCHART_9" hidden="1">[1]SYDNEY!$L$19:$L$49</definedName>
    <definedName name="_59__123Graph_XCHART_1" hidden="1">[1]SYDNEY!$B$19:$B$48</definedName>
    <definedName name="_6__123Graph_ACHART_2" hidden="1">[1]WOLLONGONG!$K$12:$K$23</definedName>
    <definedName name="_6__123Graph_ACHART_5" hidden="1">'[1]SYDN WEST'!$J$9:$J$20</definedName>
    <definedName name="_60__123Graph_BCHART_26" hidden="1">[2]CUSTDATA!$E$95:$E$142</definedName>
    <definedName name="_60__123Graph_CCHART_12" hidden="1">[2]Instructions!$Q$26:$Q$26</definedName>
    <definedName name="_61__123Graph_BCHART_5" hidden="1">'[1]SYDN WEST'!$K$9:$K$20</definedName>
    <definedName name="_61__123Graph_XCHART_8" hidden="1">[1]CANBERRA!$B$19:$B$49</definedName>
    <definedName name="_63__123Graph_CCHART_2" hidden="1">[1]WOLLONGONG!$M$12:$M$23</definedName>
    <definedName name="_64__123Graph_ACHART_9" hidden="1">[1]SYDNEY!$K$19:$K$49</definedName>
    <definedName name="_64__123Graph_CCHART_26" hidden="1">[2]CUSTDATA!$F$95:$F$146</definedName>
    <definedName name="_65__123Graph_BCHART_3" hidden="1">[1]CANBERRA!$I$19:$I$49</definedName>
    <definedName name="_65__123Graph_BCHART_6" hidden="1">[1]GOULBURN!$K$14:$K$25</definedName>
    <definedName name="_67__123Graph_ACHART_6" hidden="1">[1]GOULBURN!$J$14:$J$25</definedName>
    <definedName name="_67__123Graph_CCHART_4" hidden="1">[1]BATHURST!$M$12:$M$23</definedName>
    <definedName name="_69__123Graph_BCHART_7" hidden="1">[1]CANBERRA!$V$27:$V$38</definedName>
    <definedName name="_7__123Graph_ACHART_1" hidden="1">[1]SYDNEY!$G$19:$G$48</definedName>
    <definedName name="_7__123Graph_ACHART_25" hidden="1">'[2]GAS RECEIPTS DATA'!$C$5:$C$39</definedName>
    <definedName name="_7__123Graph_ACHART_3" hidden="1">[1]CANBERRA!$G$19:$G$49</definedName>
    <definedName name="_7__123Graph_ACHART_6" hidden="1">[1]GOULBURN!$J$14:$J$25</definedName>
    <definedName name="_70__123Graph_BCHART_4" hidden="1">[1]BATHURST!$L$12:$L$23</definedName>
    <definedName name="_70__123Graph_CCHART_5" hidden="1">'[1]SYDN WEST'!$L$9:$L$20</definedName>
    <definedName name="_71__123Graph_BCHART_1" hidden="1">[1]SYDNEY!$I$19:$I$49</definedName>
    <definedName name="_72__123Graph_BCHART_13" hidden="1">[2]Instructions!$S$31:$AD$31</definedName>
    <definedName name="_73__123Graph_BCHART_19" hidden="1">[2]Instructions!$S$34:$AD$34</definedName>
    <definedName name="_73__123Graph_BCHART_8" hidden="1">[1]CANBERRA!$L$19:$L$49</definedName>
    <definedName name="_73__123Graph_CCHART_6" hidden="1">[1]GOULBURN!$L$14:$L$25</definedName>
    <definedName name="_75__123Graph_BCHART_5" hidden="1">'[1]SYDN WEST'!$K$9:$K$20</definedName>
    <definedName name="_76__123Graph_CCHART_7" hidden="1">[1]CANBERRA!$W$27:$W$38</definedName>
    <definedName name="_77__123Graph_BCHART_9" hidden="1">[1]SYDNEY!$L$19:$L$49</definedName>
    <definedName name="_77__123Graph_DCHART_25" hidden="1">'[2]GAS RECEIPTS DATA'!$D$5:$D$40</definedName>
    <definedName name="_78__123Graph_ACHART_7" hidden="1">[1]CANBERRA!$U$27:$U$38</definedName>
    <definedName name="_78__123Graph_CCHART_12" hidden="1">[2]Instructions!$Q$26:$Q$26</definedName>
    <definedName name="_8__123Graph_ACHART_2" hidden="1">[1]WOLLONGONG!$K$12:$K$23</definedName>
    <definedName name="_8__123Graph_ACHART_7" hidden="1">[1]CANBERRA!$U$27:$U$38</definedName>
    <definedName name="_80__123Graph_BCHART_2" hidden="1">[1]WOLLONGONG!$L$12:$L$23</definedName>
    <definedName name="_80__123Graph_BCHART_6" hidden="1">[1]GOULBURN!$K$14:$K$25</definedName>
    <definedName name="_80__123Graph_DCHART_7" hidden="1">[1]CANBERRA!$X$27:$X$38</definedName>
    <definedName name="_81__123Graph_BCHART_25" hidden="1">'[2]GAS RECEIPTS DATA'!$B$5:$B$40</definedName>
    <definedName name="_81__123Graph_ECHART_26" hidden="1">[2]CUSTDATA!$D$88:$D$91</definedName>
    <definedName name="_82__123Graph_BCHART_26" hidden="1">[2]CUSTDATA!$E$95:$E$142</definedName>
    <definedName name="_82__123Graph_CCHART_2" hidden="1">[1]WOLLONGONG!$M$12:$M$23</definedName>
    <definedName name="_83__123Graph_CCHART_26" hidden="1">[2]CUSTDATA!$F$95:$F$146</definedName>
    <definedName name="_84__123Graph_XCHART_1" hidden="1">[1]SYDNEY!$B$19:$B$48</definedName>
    <definedName name="_85__123Graph_BCHART_7" hidden="1">[1]CANBERRA!$V$27:$V$38</definedName>
    <definedName name="_87__123Graph_CCHART_4" hidden="1">[1]BATHURST!$M$12:$M$23</definedName>
    <definedName name="_87__123Graph_XCHART_8" hidden="1">[1]CANBERRA!$B$19:$B$49</definedName>
    <definedName name="_89__123Graph_ACHART_8" hidden="1">[1]CANBERRA!$K$19:$K$49</definedName>
    <definedName name="_89__123Graph_BCHART_3" hidden="1">[1]CANBERRA!$I$19:$I$49</definedName>
    <definedName name="_9__123Graph_ACHART_25" hidden="1">'[2]GAS RECEIPTS DATA'!$C$5:$C$39</definedName>
    <definedName name="_9__123Graph_ACHART_4" hidden="1">[1]BATHURST!$K$12:$K$23</definedName>
    <definedName name="_9__123Graph_ACHART_8" hidden="1">[1]CANBERRA!$K$19:$K$49</definedName>
    <definedName name="_90__123Graph_BCHART_8" hidden="1">[1]CANBERRA!$L$19:$L$49</definedName>
    <definedName name="_91__123Graph_CCHART_5" hidden="1">'[1]SYDN WEST'!$L$9:$L$20</definedName>
    <definedName name="_95__123Graph_BCHART_9" hidden="1">[1]SYDNEY!$L$19:$L$49</definedName>
    <definedName name="_95__123Graph_CCHART_6" hidden="1">[1]GOULBURN!$L$14:$L$25</definedName>
    <definedName name="_96__123Graph_BCHART_4" hidden="1">[1]BATHURST!$L$12:$L$23</definedName>
    <definedName name="_96__123Graph_CCHART_12" hidden="1">[2]Instructions!$Q$26:$Q$26</definedName>
    <definedName name="_99__123Graph_CCHART_7" hidden="1">[1]CANBERRA!$W$27:$W$38</definedName>
    <definedName name="_Fill" localSheetId="15" hidden="1">#REF!</definedName>
    <definedName name="_Fill" hidden="1">#REF!</definedName>
    <definedName name="_Key1" hidden="1">#REF!</definedName>
    <definedName name="_Key2" hidden="1">#REF!</definedName>
    <definedName name="_Order1" hidden="1">255</definedName>
    <definedName name="_Order2" hidden="1">255</definedName>
    <definedName name="_smChart1InFolders" hidden="1">"_0"</definedName>
    <definedName name="_smChartCount" hidden="1">1</definedName>
    <definedName name="_smChartName1" hidden="1">"LVRChart"</definedName>
    <definedName name="_smCustomSelectedCount" hidden="1">0</definedName>
    <definedName name="_smFldName1" hidden="1">"Schematics"</definedName>
    <definedName name="_smFldSelected1" hidden="1">"All Sheets"</definedName>
    <definedName name="_smFoldersCount" hidden="1">1</definedName>
    <definedName name="_smStandardSelectedCount" hidden="1">1</definedName>
    <definedName name="_smWarning" hidden="1">"WARNING! All names beginning with ""_sm"" or ending with ""InFolders"" are required by the Sheet Manager Add-In and should not be modified."</definedName>
    <definedName name="_Sort" localSheetId="15" hidden="1">#REF!</definedName>
    <definedName name="_Sort" hidden="1">#REF!</definedName>
    <definedName name="ABN">Cover!$C$17</definedName>
    <definedName name="AGL_GAS_NETWORKS">"YTD-ACTUAL99"</definedName>
    <definedName name="AS2DocOpenMode" hidden="1">"AS2DocumentEdit"</definedName>
    <definedName name="BaseDeal">1000000</definedName>
    <definedName name="cBoard">1</definedName>
    <definedName name="cManual">0</definedName>
    <definedName name="DB">"WIREAUPROD"</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38656.8885300926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Z_SCORE" hidden="1">"c1339"</definedName>
    <definedName name="limcount" hidden="1">1</definedName>
    <definedName name="No.">TRUE</definedName>
    <definedName name="NvsASD">"V2007-12-31"</definedName>
    <definedName name="NvsAutoDrillOk">"VN"</definedName>
    <definedName name="NvsElapsedTime">0.000138888884976041</definedName>
    <definedName name="NvsEndTime">39513.5166782407</definedName>
    <definedName name="NvsInstLang">"VENG"</definedName>
    <definedName name="NvsInstSpec">"%,FBUSINESS_UNIT,TCONS_ACT,NEE CONSOLIDATION"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"%,X,RZT.ACCOUNT.,CZF.BUSINESS_UNIT."</definedName>
    <definedName name="NvsPanelBusUnit">"V"</definedName>
    <definedName name="NvsPanelEffdt">"V1998-12-31"</definedName>
    <definedName name="NvsPanelSetid">"VEPIC"</definedName>
    <definedName name="NvsReqBU">"VEE"</definedName>
    <definedName name="NvsReqBUOnly">"VN"</definedName>
    <definedName name="NvsTransLed">"VN"</definedName>
    <definedName name="NvsTreeASD">"V2007-12-31"</definedName>
    <definedName name="NvsValTbl.ACCOUNT">"GL_ACCOUNT_TBL"</definedName>
    <definedName name="NvsValTbl.BUSINESS_UNIT">"BUS_UNIT_TBL_GL"</definedName>
    <definedName name="NvsValTbl.DEPTID">"DEPARTMENT_TBL"</definedName>
    <definedName name="NvsValTbl.PROJECT_ID">"PROJECT_ID_VW"</definedName>
    <definedName name="PopCache_FA_MASS_ADDITIONS_AMORTIZE_NBV_FLAG" hidden="1">[4]PopCache!$I$1:$I$2</definedName>
    <definedName name="PopCache_FA_MASS_ADDITIONS_ASSET_TYPE" hidden="1">[4]PopCache!$A$1:$A$4</definedName>
    <definedName name="PopCache_FA_MASS_ADDITIONS_DEPRECIATE_FLAG" hidden="1">[4]PopCache!$B$1:$B$2</definedName>
    <definedName name="PopCache_FA_MASS_ADDITIONS_IN_USE_FLAG" hidden="1">[4]PopCache!$D$1:$D$2</definedName>
    <definedName name="PopCache_FA_MASS_ADDITIONS_INVENTORIAL" hidden="1">[4]PopCache!$C$1:$C$2</definedName>
    <definedName name="PopCache_FA_MASS_ADDITIONS_NEW_USED" hidden="1">[4]PopCache!$F$1:$F$2</definedName>
    <definedName name="PopCache_FA_MASS_ADDITIONS_OWNED_LEASED" hidden="1">[4]PopCache!$E$1:$E$2</definedName>
    <definedName name="PopCache_FA_MASS_ADDITIONS_PROPERTY_1245_1250_CODE" hidden="1">[4]PopCache!$H$1:$H$2</definedName>
    <definedName name="PopCache_FA_MASS_ADDITIONS_PROPERTY_TYPE_CODE" hidden="1">[4]PopCache!$G$1:$G$2</definedName>
    <definedName name="PopCache_FA_MASS_ADDITIONS_SHORT_FISCAL_YEAR_FLAG" hidden="1">[4]PopCache!$J$1:$J$2</definedName>
    <definedName name="_xlnm.Print_Area" localSheetId="23">'Amendment record'!$A$2:$G$95</definedName>
    <definedName name="_xlnm.Print_Area" localSheetId="24">'APA Amendment record'!$A$2:$G$22</definedName>
    <definedName name="SAPBEXhrIndnt" hidden="1">"Wide"</definedName>
    <definedName name="SAPsysID" hidden="1">"708C5W7SBKP804JT78WJ0JNKI"</definedName>
    <definedName name="SAPwbID" hidden="1">"ARS"</definedName>
    <definedName name="Template.WIRE">"DBACCESS"</definedName>
    <definedName name="Tradingname">Cover!$C$15</definedName>
    <definedName name="vCube" hidden="1">#REF!</definedName>
    <definedName name="Version.WIRE">1</definedName>
    <definedName name="vFormulas" localSheetId="15" hidden="1">#REF!</definedName>
    <definedName name="vFormulas" hidden="1">#REF!</definedName>
    <definedName name="vGetRange" localSheetId="15" hidden="1">#REF!</definedName>
    <definedName name="vGetRange" hidden="1">#REF!</definedName>
    <definedName name="vPasteBackFrom" localSheetId="15" hidden="1">#REF!</definedName>
    <definedName name="vPasteBackFrom" hidden="1">#REF!</definedName>
    <definedName name="vPasteBackTo" localSheetId="15" hidden="1">#REF!</definedName>
    <definedName name="vPasteBackTo" hidden="1">#REF!</definedName>
    <definedName name="vProjectEntry" hidden="1">#REF!</definedName>
    <definedName name="vProjectPaste" hidden="1">#REF!</definedName>
    <definedName name="vSendStatus" hidden="1">#REF!</definedName>
    <definedName name="vServer" hidden="1">#REF!</definedName>
    <definedName name="wrn.1st._.Quarter." localSheetId="15" hidden="1">{#N/A,#N/A,FALSE,"1st quarter"}</definedName>
    <definedName name="wrn.1st._.Quarter." hidden="1">{#N/A,#N/A,FALSE,"1st quarter"}</definedName>
    <definedName name="wrn.1stqtr." localSheetId="15" hidden="1">{#N/A,#N/A,FALSE,"1st quarter"}</definedName>
    <definedName name="wrn.1stqtr." hidden="1">{#N/A,#N/A,FALSE,"1st quarter"}</definedName>
    <definedName name="wrn.Annual._.Summary." localSheetId="15" hidden="1">{#N/A,#N/A,FALSE,"Annual Summary"}</definedName>
    <definedName name="wrn.Annual._.Summary." hidden="1">{#N/A,#N/A,FALSE,"Annual Summary"}</definedName>
    <definedName name="wrn.Assumptions." localSheetId="15" hidden="1">{#N/A,#N/A,FALSE,"Assumptions"}</definedName>
    <definedName name="wrn.Assumptions." hidden="1">{#N/A,#N/A,FALSE,"Assumptions"}</definedName>
    <definedName name="wrn.Both._.Outputs." localSheetId="15" hidden="1">{"LTV Output",#N/A,FALSE,"Output";"DCR Output",#N/A,FALSE,"Output"}</definedName>
    <definedName name="wrn.Both._.Outputs." hidden="1">{"LTV Output",#N/A,FALSE,"Output";"DCR Output",#N/A,FALSE,"Output"}</definedName>
    <definedName name="wrn.DCR._.Output." localSheetId="15" hidden="1">{"DCR Output",#N/A,FALSE,"Output"}</definedName>
    <definedName name="wrn.DCR._.Output." hidden="1">{"DCR Output",#N/A,FALSE,"Output"}</definedName>
    <definedName name="wrn.Five._.Year." localSheetId="15" hidden="1">{#N/A,"Five Year",FALSE,"Assumptions";#N/A,"Five Year",FALSE,"Annual Summary";#N/A,"Five Year",FALSE,"Quarterly Summary";#N/A,#N/A,FALSE,"IRR"}</definedName>
    <definedName name="wrn.Five._.Year." hidden="1">{#N/A,"Five Year",FALSE,"Assumptions";#N/A,"Five Year",FALSE,"Annual Summary";#N/A,"Five Year",FALSE,"Quarterly Summary";#N/A,#N/A,FALSE,"IRR"}</definedName>
    <definedName name="wrn.Forecasts." localSheetId="15" hidden="1">{#N/A,#N/A,FALSE,"Forecasts"}</definedName>
    <definedName name="wrn.Forecasts." hidden="1">{#N/A,#N/A,FALSE,"Forecasts"}</definedName>
    <definedName name="wrn.Inputs." localSheetId="15" hidden="1">{#N/A,#N/A,FALSE,"Input"}</definedName>
    <definedName name="wrn.Inputs." hidden="1">{#N/A,#N/A,FALSE,"Input"}</definedName>
    <definedName name="wrn.IRR." localSheetId="15" hidden="1">{#N/A,#N/A,FALSE,"IRR"}</definedName>
    <definedName name="wrn.IRR." hidden="1">{#N/A,#N/A,FALSE,"IRR"}</definedName>
    <definedName name="wrn.LTV._.Output." localSheetId="15" hidden="1">{"LTV Output",#N/A,FALSE,"Output"}</definedName>
    <definedName name="wrn.LTV._.Output." hidden="1">{"LTV Output",#N/A,FALSE,"Output"}</definedName>
    <definedName name="wrn.Printout." localSheetId="15" hidden="1">{"Zone1",#N/A,FALSE,"Parameters";"Zone2",#N/A,FALSE,"Parameters"}</definedName>
    <definedName name="wrn.Printout." hidden="1">{"Zone1",#N/A,FALSE,"Parameters";"Zone2",#N/A,FALSE,"Parameters"}</definedName>
    <definedName name="wrn.Quarter1." localSheetId="15" hidden="1">{#N/A,#N/A,FALSE,"1st quarter 1997"}</definedName>
    <definedName name="wrn.Quarter1." hidden="1">{#N/A,#N/A,FALSE,"1st quarter 1997"}</definedName>
    <definedName name="wrn.Quarterly._.Summary." localSheetId="15" hidden="1">{#N/A,#N/A,FALSE,"Quarterly Summary"}</definedName>
    <definedName name="wrn.Quarterly._.Summary." hidden="1">{#N/A,#N/A,FALSE,"Quarterly Summary"}</definedName>
    <definedName name="wrn.Report." localSheetId="15" hidden="1">{#N/A,#N/A,FALSE,"1996 BS";#N/A,#N/A,FALSE,"Income Stmt"}</definedName>
    <definedName name="wrn.Report." hidden="1">{#N/A,#N/A,FALSE,"1996 BS";#N/A,#N/A,FALSE,"Income Stmt"}</definedName>
    <definedName name="wrn.Ten._.Year." localSheetId="15" hidden="1">{#N/A,"Ten Year",FALSE,"Assumptions";#N/A,"Ten Year",FALSE,"Annual Summary";#N/A,"Ten Year",FALSE,"Quarterly Summary";#N/A,#N/A,FALSE,"IRR"}</definedName>
    <definedName name="wrn.Ten._.Year." hidden="1">{#N/A,"Ten Year",FALSE,"Assumptions";#N/A,"Ten Year",FALSE,"Annual Summary";#N/A,"Ten Year",FALSE,"Quarterly Summary";#N/A,#N/A,FALSE,"IRR"}</definedName>
    <definedName name="Yearending">Cover!$C$23</definedName>
    <definedName name="Yearstart">Cover!$C$21</definedName>
  </definedNames>
  <calcPr calcId="191029" iterateCount="5" iterateDelta="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111" l="1"/>
  <c r="B7" i="111" l="1"/>
  <c r="E22" i="64" l="1"/>
  <c r="C24" i="64" l="1"/>
  <c r="D20" i="64"/>
  <c r="D24" i="64" s="1"/>
  <c r="E20" i="64" l="1"/>
  <c r="E24" i="64" s="1"/>
  <c r="F77" i="34" l="1"/>
  <c r="B5" i="111"/>
  <c r="B6" i="111" s="1"/>
  <c r="K77" i="34" l="1"/>
  <c r="N77" i="34" s="1"/>
  <c r="C33" i="55"/>
  <c r="C27" i="55"/>
  <c r="C21" i="55"/>
  <c r="C16" i="55"/>
  <c r="C15" i="55"/>
  <c r="C14" i="55"/>
  <c r="C13" i="55"/>
  <c r="C12" i="55"/>
  <c r="C11" i="55"/>
  <c r="C10" i="55"/>
  <c r="C9" i="55"/>
  <c r="B4" i="111"/>
  <c r="B4" i="110" l="1"/>
  <c r="B5" i="110" s="1"/>
  <c r="B6" i="110" s="1"/>
  <c r="B7" i="110" s="1"/>
  <c r="B8" i="110" s="1"/>
  <c r="B9" i="110" s="1"/>
  <c r="B10" i="110" s="1"/>
  <c r="B11" i="110" s="1"/>
  <c r="B12" i="110" s="1"/>
  <c r="B13" i="110" s="1"/>
  <c r="B14" i="110" s="1"/>
  <c r="B15" i="110" s="1"/>
  <c r="B16" i="110" s="1"/>
  <c r="B17" i="110" s="1"/>
  <c r="B18" i="110" s="1"/>
  <c r="B19" i="110" s="1"/>
  <c r="B20" i="110" s="1"/>
  <c r="B21" i="110" s="1"/>
  <c r="B22" i="110" s="1"/>
  <c r="B23" i="110" s="1"/>
  <c r="B24" i="110" s="1"/>
  <c r="B25" i="110" s="1"/>
  <c r="B26" i="110" s="1"/>
  <c r="B27" i="110" s="1"/>
  <c r="B28" i="110" s="1"/>
  <c r="B29" i="110" s="1"/>
  <c r="B30" i="110" s="1"/>
  <c r="B31" i="110" s="1"/>
  <c r="B32" i="110" s="1"/>
  <c r="B33" i="110" s="1"/>
  <c r="B34" i="110" s="1"/>
  <c r="B35" i="110" s="1"/>
  <c r="B36" i="110" s="1"/>
  <c r="B37" i="110" s="1"/>
  <c r="B38" i="110" s="1"/>
  <c r="B39" i="110" s="1"/>
  <c r="B40" i="110" s="1"/>
  <c r="B41" i="110" s="1"/>
  <c r="B42" i="110" s="1"/>
  <c r="B43" i="110" s="1"/>
  <c r="B44" i="110" s="1"/>
  <c r="B45" i="110" s="1"/>
  <c r="B46" i="110" s="1"/>
  <c r="B47" i="110" s="1"/>
  <c r="B48" i="110" s="1"/>
  <c r="B49" i="110" s="1"/>
  <c r="B50" i="110" s="1"/>
  <c r="B51" i="110" s="1"/>
  <c r="B52" i="110" s="1"/>
  <c r="B53" i="110" s="1"/>
  <c r="B54" i="110" s="1"/>
  <c r="B55" i="110" s="1"/>
  <c r="B56" i="110" s="1"/>
  <c r="B57" i="110" s="1"/>
  <c r="B58" i="110" s="1"/>
  <c r="B59" i="110" s="1"/>
  <c r="B60" i="110" s="1"/>
  <c r="B61" i="110" s="1"/>
  <c r="B62" i="110" s="1"/>
  <c r="B63" i="110" s="1"/>
  <c r="B64" i="110" s="1"/>
  <c r="B65" i="110" s="1"/>
  <c r="B66" i="110" s="1"/>
  <c r="B67" i="110" s="1"/>
  <c r="B68" i="110" s="1"/>
  <c r="B69" i="110" s="1"/>
  <c r="B70" i="110" s="1"/>
  <c r="B71" i="110" s="1"/>
  <c r="B72" i="110" s="1"/>
  <c r="B73" i="110" s="1"/>
  <c r="B74" i="110" s="1"/>
  <c r="B75" i="110" s="1"/>
  <c r="B76" i="110" s="1"/>
  <c r="B77" i="110" s="1"/>
  <c r="B78" i="110" s="1"/>
  <c r="B79" i="110" s="1"/>
  <c r="B80" i="110" s="1"/>
  <c r="B81" i="110" s="1"/>
  <c r="B82" i="110" s="1"/>
  <c r="B83" i="110" s="1"/>
  <c r="B84" i="110" s="1"/>
  <c r="B85" i="110" s="1"/>
  <c r="B86" i="110" s="1"/>
  <c r="B87" i="110" s="1"/>
  <c r="B88" i="110" s="1"/>
  <c r="B89" i="110" s="1"/>
  <c r="B90" i="110" s="1"/>
  <c r="B91" i="110" s="1"/>
  <c r="B92" i="110" s="1"/>
  <c r="B93" i="110" s="1"/>
  <c r="B94" i="110" s="1"/>
  <c r="B95" i="110" s="1"/>
  <c r="C3" i="68" l="1"/>
  <c r="D27" i="55" l="1"/>
  <c r="D17" i="55"/>
  <c r="E17" i="34" s="1"/>
  <c r="D16" i="55"/>
  <c r="D15" i="55"/>
  <c r="D14" i="55"/>
  <c r="E14" i="34" s="1"/>
  <c r="D13" i="55"/>
  <c r="E13" i="34" s="1"/>
  <c r="D12" i="55"/>
  <c r="D11" i="55"/>
  <c r="D10" i="55"/>
  <c r="D9" i="55"/>
  <c r="F76" i="34" l="1"/>
  <c r="F75" i="34"/>
  <c r="F74" i="34"/>
  <c r="F73" i="34" l="1"/>
  <c r="F72" i="34"/>
  <c r="F71" i="34"/>
  <c r="F70" i="34"/>
  <c r="F69" i="34"/>
  <c r="F68" i="34"/>
  <c r="F67" i="34"/>
  <c r="F66" i="34"/>
  <c r="F65" i="34"/>
  <c r="F64" i="34"/>
  <c r="F63" i="34"/>
  <c r="F62" i="34"/>
  <c r="F61" i="34"/>
  <c r="F60" i="34"/>
  <c r="F78" i="34" l="1"/>
  <c r="E16" i="34"/>
  <c r="E15" i="34"/>
  <c r="E12" i="34"/>
  <c r="E11" i="34"/>
  <c r="E10" i="34"/>
  <c r="E9" i="34"/>
  <c r="D33" i="55"/>
  <c r="D21" i="55"/>
  <c r="E18" i="34" s="1"/>
  <c r="D63" i="6" l="1"/>
  <c r="C3" i="64" l="1"/>
  <c r="C3" i="60"/>
  <c r="C3" i="54"/>
  <c r="C3" i="66"/>
  <c r="C3" i="47"/>
  <c r="C3" i="59"/>
  <c r="C3" i="34"/>
  <c r="C3" i="63"/>
  <c r="C3" i="55"/>
  <c r="C3" i="6"/>
  <c r="C3" i="16"/>
  <c r="C3" i="45"/>
  <c r="C3" i="57"/>
  <c r="C3" i="56"/>
  <c r="C3" i="5"/>
  <c r="C3" i="52"/>
  <c r="C3" i="44"/>
  <c r="C100" i="68" l="1"/>
  <c r="F100" i="68"/>
  <c r="G99" i="68"/>
  <c r="F99" i="68"/>
  <c r="D99" i="68"/>
  <c r="G97" i="68"/>
  <c r="F97" i="68"/>
  <c r="D97" i="68"/>
  <c r="C99" i="68"/>
  <c r="C97" i="68"/>
  <c r="G95" i="68"/>
  <c r="F95" i="68"/>
  <c r="D95" i="68"/>
  <c r="G94" i="68"/>
  <c r="F94" i="68"/>
  <c r="D94" i="68"/>
  <c r="G93" i="68"/>
  <c r="F93" i="68"/>
  <c r="D93" i="68"/>
  <c r="G92" i="68"/>
  <c r="F92" i="68"/>
  <c r="D92" i="68"/>
  <c r="G91" i="68"/>
  <c r="F91" i="68"/>
  <c r="D91" i="68"/>
  <c r="G90" i="68"/>
  <c r="F90" i="68"/>
  <c r="D90" i="68"/>
  <c r="G89" i="68"/>
  <c r="F89" i="68"/>
  <c r="D89" i="68"/>
  <c r="G88" i="68"/>
  <c r="F88" i="68"/>
  <c r="D88" i="68"/>
  <c r="C95" i="68"/>
  <c r="C94" i="68"/>
  <c r="C93" i="68"/>
  <c r="C92" i="68"/>
  <c r="C91" i="68"/>
  <c r="C90" i="68"/>
  <c r="C89" i="68"/>
  <c r="C88" i="68"/>
  <c r="G86" i="68"/>
  <c r="F86" i="68"/>
  <c r="D86" i="68"/>
  <c r="G85" i="68"/>
  <c r="F85" i="68"/>
  <c r="D85" i="68"/>
  <c r="G84" i="68"/>
  <c r="F84" i="68"/>
  <c r="D84" i="68"/>
  <c r="G83" i="68"/>
  <c r="F83" i="68"/>
  <c r="D83" i="68"/>
  <c r="G82" i="68"/>
  <c r="F82" i="68"/>
  <c r="D82" i="68"/>
  <c r="G81" i="68"/>
  <c r="F81" i="68"/>
  <c r="D81" i="68"/>
  <c r="G80" i="68"/>
  <c r="F80" i="68"/>
  <c r="D80" i="68"/>
  <c r="G79" i="68"/>
  <c r="F79" i="68"/>
  <c r="D79" i="68"/>
  <c r="C86" i="68"/>
  <c r="C85" i="68"/>
  <c r="C84" i="68"/>
  <c r="C83" i="68"/>
  <c r="C82" i="68"/>
  <c r="C81" i="68"/>
  <c r="C80" i="68"/>
  <c r="C79" i="68"/>
  <c r="G77" i="68"/>
  <c r="F77" i="68"/>
  <c r="G76" i="68"/>
  <c r="F76" i="68"/>
  <c r="G75" i="68"/>
  <c r="F75" i="68"/>
  <c r="G74" i="68"/>
  <c r="F74" i="68"/>
  <c r="G73" i="68"/>
  <c r="F73" i="68"/>
  <c r="G72" i="68"/>
  <c r="F72" i="68"/>
  <c r="G71" i="68"/>
  <c r="F71" i="68"/>
  <c r="G70" i="68"/>
  <c r="F70" i="68"/>
  <c r="D70" i="68"/>
  <c r="D71" i="68"/>
  <c r="D72" i="68"/>
  <c r="D73" i="68"/>
  <c r="D74" i="68"/>
  <c r="D75" i="68"/>
  <c r="D76" i="68"/>
  <c r="D77" i="68"/>
  <c r="C77" i="68"/>
  <c r="C76" i="68"/>
  <c r="C75" i="68"/>
  <c r="C74" i="68"/>
  <c r="C73" i="68"/>
  <c r="C72" i="68"/>
  <c r="C71" i="68"/>
  <c r="C70" i="68"/>
  <c r="G57" i="68"/>
  <c r="D41" i="68"/>
  <c r="D35" i="68"/>
  <c r="D34" i="68"/>
  <c r="D33" i="68"/>
  <c r="D29" i="68"/>
  <c r="D92" i="6" l="1"/>
  <c r="D90" i="6"/>
  <c r="D85" i="6"/>
  <c r="D84" i="6"/>
  <c r="D77" i="6"/>
  <c r="D70" i="6"/>
  <c r="D57" i="6"/>
  <c r="D50" i="6"/>
  <c r="D43" i="6"/>
  <c r="D36" i="6"/>
  <c r="D29" i="6"/>
  <c r="D76" i="6"/>
  <c r="D69" i="6"/>
  <c r="D56" i="6"/>
  <c r="D49" i="6"/>
  <c r="D42" i="6"/>
  <c r="D35" i="6"/>
  <c r="D28" i="6"/>
  <c r="D75" i="6"/>
  <c r="D68" i="6"/>
  <c r="D62" i="6"/>
  <c r="D55" i="6"/>
  <c r="D48" i="6"/>
  <c r="D41" i="6"/>
  <c r="D34" i="6"/>
  <c r="D27" i="6"/>
  <c r="D74" i="6"/>
  <c r="D67" i="6"/>
  <c r="D61" i="6"/>
  <c r="D54" i="6"/>
  <c r="D47" i="6"/>
  <c r="D40" i="6"/>
  <c r="D33" i="6"/>
  <c r="D26" i="6"/>
  <c r="D19" i="6"/>
  <c r="D73" i="6"/>
  <c r="D66" i="6"/>
  <c r="D60" i="6"/>
  <c r="D53" i="6"/>
  <c r="D46" i="6"/>
  <c r="D39" i="6"/>
  <c r="D32" i="6"/>
  <c r="D25" i="6"/>
  <c r="D22" i="6"/>
  <c r="D21" i="6"/>
  <c r="D20" i="6"/>
  <c r="D18" i="6"/>
  <c r="D15" i="6"/>
  <c r="D14" i="6"/>
  <c r="D12" i="6"/>
  <c r="D11" i="6"/>
  <c r="D10" i="6"/>
  <c r="B2" i="64" l="1"/>
  <c r="B2" i="60"/>
  <c r="B2" i="54"/>
  <c r="B2" i="66"/>
  <c r="B2" i="47"/>
  <c r="B2" i="59"/>
  <c r="B2" i="34"/>
  <c r="B2" i="63"/>
  <c r="B2" i="55"/>
  <c r="B2" i="6"/>
  <c r="B2" i="16"/>
  <c r="B2" i="45"/>
  <c r="B2" i="57"/>
  <c r="B2" i="56"/>
  <c r="B2" i="5"/>
  <c r="B2" i="52"/>
  <c r="B2" i="44"/>
  <c r="B2" i="68"/>
  <c r="F14" i="56" l="1"/>
  <c r="L9" i="34"/>
  <c r="F17" i="16"/>
  <c r="E21" i="56"/>
  <c r="E11" i="5" s="1"/>
  <c r="E16" i="5" s="1"/>
  <c r="F57" i="68"/>
  <c r="K73" i="34"/>
  <c r="K60" i="34"/>
  <c r="I22" i="5"/>
  <c r="I23" i="5"/>
  <c r="E11" i="47"/>
  <c r="F31" i="47"/>
  <c r="E71" i="6"/>
  <c r="D27" i="68" s="1"/>
  <c r="E64" i="6"/>
  <c r="D26" i="68" s="1"/>
  <c r="E58" i="6"/>
  <c r="D25" i="68" s="1"/>
  <c r="E51" i="6"/>
  <c r="D24" i="68" s="1"/>
  <c r="E44" i="6"/>
  <c r="D23" i="68" s="1"/>
  <c r="E37" i="6"/>
  <c r="D22" i="68" s="1"/>
  <c r="E30" i="6"/>
  <c r="D21" i="68" s="1"/>
  <c r="E23" i="6"/>
  <c r="D20" i="68" s="1"/>
  <c r="E13" i="6"/>
  <c r="E16" i="6" s="1"/>
  <c r="D19" i="68" s="1"/>
  <c r="E78" i="6"/>
  <c r="D28" i="68" s="1"/>
  <c r="E88" i="6"/>
  <c r="D31" i="68" s="1"/>
  <c r="E95" i="6"/>
  <c r="D32" i="68" s="1"/>
  <c r="D78" i="6"/>
  <c r="D71" i="6"/>
  <c r="D64" i="6"/>
  <c r="D37" i="6"/>
  <c r="F14" i="5"/>
  <c r="F15" i="5"/>
  <c r="D19" i="54"/>
  <c r="H16" i="54"/>
  <c r="E97" i="68" s="1"/>
  <c r="K16" i="54"/>
  <c r="H97" i="68" s="1"/>
  <c r="H18" i="54"/>
  <c r="E99" i="68" s="1"/>
  <c r="K18" i="54"/>
  <c r="H99" i="68" s="1"/>
  <c r="F20" i="54"/>
  <c r="G20" i="54"/>
  <c r="I20" i="54"/>
  <c r="J20" i="54"/>
  <c r="F8" i="47"/>
  <c r="G31" i="47"/>
  <c r="H31" i="47"/>
  <c r="I31" i="47"/>
  <c r="J31" i="47"/>
  <c r="K31" i="47"/>
  <c r="L31" i="47"/>
  <c r="M31" i="47"/>
  <c r="N31" i="47"/>
  <c r="O31" i="47"/>
  <c r="P31" i="47"/>
  <c r="Q31" i="47"/>
  <c r="R31" i="47"/>
  <c r="S31" i="47"/>
  <c r="T31" i="47"/>
  <c r="U31" i="47"/>
  <c r="V31" i="47"/>
  <c r="W31" i="47"/>
  <c r="X31" i="47"/>
  <c r="Y31" i="47"/>
  <c r="Z31" i="47"/>
  <c r="AA31" i="47"/>
  <c r="AB31" i="47"/>
  <c r="AC31" i="47"/>
  <c r="AD31" i="47"/>
  <c r="AE31" i="47"/>
  <c r="AF31" i="47"/>
  <c r="AG31" i="47"/>
  <c r="AH31" i="47"/>
  <c r="AI31" i="47"/>
  <c r="AJ31" i="47"/>
  <c r="AK31" i="47"/>
  <c r="AL31" i="47"/>
  <c r="AM31" i="47"/>
  <c r="AN31" i="47"/>
  <c r="AO31" i="47"/>
  <c r="AP31" i="47"/>
  <c r="AQ31" i="47"/>
  <c r="AR31" i="47"/>
  <c r="AS31" i="47"/>
  <c r="AT31" i="47"/>
  <c r="AU31" i="47"/>
  <c r="AV31" i="47"/>
  <c r="AW31" i="47"/>
  <c r="AX31" i="47"/>
  <c r="AY31" i="47"/>
  <c r="AZ31" i="47"/>
  <c r="BA31" i="47"/>
  <c r="BB31" i="47"/>
  <c r="BC31" i="47"/>
  <c r="BD31" i="47"/>
  <c r="BE31" i="47"/>
  <c r="BF31" i="47"/>
  <c r="BG31" i="47"/>
  <c r="BG32" i="47" s="1"/>
  <c r="BH31" i="47"/>
  <c r="G53" i="34"/>
  <c r="E14" i="57"/>
  <c r="E13" i="57"/>
  <c r="E12" i="57"/>
  <c r="E11" i="57"/>
  <c r="E10" i="57"/>
  <c r="I17" i="56"/>
  <c r="I16" i="56"/>
  <c r="F16" i="56"/>
  <c r="I15" i="5"/>
  <c r="I14" i="5"/>
  <c r="I13" i="5"/>
  <c r="I12" i="5"/>
  <c r="BH23" i="47"/>
  <c r="BG23" i="47"/>
  <c r="BF23" i="47"/>
  <c r="BE23" i="47"/>
  <c r="BD23" i="47"/>
  <c r="BC23" i="47"/>
  <c r="BB23" i="47"/>
  <c r="BA23" i="47"/>
  <c r="AZ23" i="47"/>
  <c r="AY23" i="47"/>
  <c r="AX23" i="47"/>
  <c r="AW23" i="47"/>
  <c r="AV23" i="47"/>
  <c r="AU23" i="47"/>
  <c r="AT23" i="47"/>
  <c r="AS23" i="47"/>
  <c r="AR23" i="47"/>
  <c r="AQ23" i="47"/>
  <c r="AP23" i="47"/>
  <c r="AO23" i="47"/>
  <c r="AN23" i="47"/>
  <c r="AM23" i="47"/>
  <c r="AL23" i="47"/>
  <c r="AK23" i="47"/>
  <c r="AJ23" i="47"/>
  <c r="AI23" i="47"/>
  <c r="AH23" i="47"/>
  <c r="AG23" i="47"/>
  <c r="AF23" i="47"/>
  <c r="AE23" i="47"/>
  <c r="AD23" i="47"/>
  <c r="AC23" i="47"/>
  <c r="AB23" i="47"/>
  <c r="AA23" i="47"/>
  <c r="Z23" i="47"/>
  <c r="Y23" i="47"/>
  <c r="X23" i="47"/>
  <c r="W23" i="47"/>
  <c r="V23" i="47"/>
  <c r="U23" i="47"/>
  <c r="T23" i="47"/>
  <c r="S23" i="47"/>
  <c r="R23" i="47"/>
  <c r="Q23" i="47"/>
  <c r="P23" i="47"/>
  <c r="O23" i="47"/>
  <c r="N23" i="47"/>
  <c r="M23" i="47"/>
  <c r="L23" i="47"/>
  <c r="K23" i="47"/>
  <c r="J23" i="47"/>
  <c r="I23" i="47"/>
  <c r="H23" i="47"/>
  <c r="G23" i="47"/>
  <c r="F23" i="47"/>
  <c r="BH16" i="47"/>
  <c r="BG16" i="47"/>
  <c r="BF16" i="47"/>
  <c r="BE16" i="47"/>
  <c r="BD16" i="47"/>
  <c r="BD24" i="47" s="1"/>
  <c r="BC16" i="47"/>
  <c r="BB16" i="47"/>
  <c r="BA16" i="47"/>
  <c r="BA24" i="47" s="1"/>
  <c r="AZ16" i="47"/>
  <c r="AY16" i="47"/>
  <c r="AX16" i="47"/>
  <c r="AX24" i="47" s="1"/>
  <c r="AW16" i="47"/>
  <c r="AV16" i="47"/>
  <c r="AU16" i="47"/>
  <c r="AT16" i="47"/>
  <c r="AS16" i="47"/>
  <c r="AR16" i="47"/>
  <c r="AQ16" i="47"/>
  <c r="AP16" i="47"/>
  <c r="AO16" i="47"/>
  <c r="AN16" i="47"/>
  <c r="AN32" i="47" s="1"/>
  <c r="AM16" i="47"/>
  <c r="AL16" i="47"/>
  <c r="AK16" i="47"/>
  <c r="AK24" i="47" s="1"/>
  <c r="AJ16" i="47"/>
  <c r="AI16" i="47"/>
  <c r="AH16" i="47"/>
  <c r="AG16" i="47"/>
  <c r="AF16" i="47"/>
  <c r="AF32" i="47" s="1"/>
  <c r="AE16" i="47"/>
  <c r="AD16" i="47"/>
  <c r="AC16" i="47"/>
  <c r="AC32" i="47" s="1"/>
  <c r="AB16" i="47"/>
  <c r="AA16" i="47"/>
  <c r="Z16" i="47"/>
  <c r="Z24" i="47" s="1"/>
  <c r="Y16" i="47"/>
  <c r="X16" i="47"/>
  <c r="X32" i="47" s="1"/>
  <c r="W16" i="47"/>
  <c r="V16" i="47"/>
  <c r="U16" i="47"/>
  <c r="T16" i="47"/>
  <c r="S16" i="47"/>
  <c r="R16" i="47"/>
  <c r="Q16" i="47"/>
  <c r="P16" i="47"/>
  <c r="O16" i="47"/>
  <c r="N16" i="47"/>
  <c r="M16" i="47"/>
  <c r="L16" i="47"/>
  <c r="K16" i="47"/>
  <c r="J16" i="47"/>
  <c r="I16" i="47"/>
  <c r="H16" i="47"/>
  <c r="G16" i="47"/>
  <c r="F16" i="47"/>
  <c r="E29" i="47"/>
  <c r="C49" i="68" s="1"/>
  <c r="E22" i="47"/>
  <c r="E21" i="47"/>
  <c r="E20" i="47"/>
  <c r="E19" i="47"/>
  <c r="E18" i="47"/>
  <c r="E15" i="47"/>
  <c r="F36" i="16"/>
  <c r="BJ12" i="54"/>
  <c r="H77" i="68" s="1"/>
  <c r="BI20" i="54"/>
  <c r="BH20" i="54"/>
  <c r="BF20" i="54"/>
  <c r="BE20" i="54"/>
  <c r="BC20" i="54"/>
  <c r="BB20" i="54"/>
  <c r="AZ20" i="54"/>
  <c r="AY20" i="54"/>
  <c r="AW20" i="54"/>
  <c r="AV20" i="54"/>
  <c r="AT20" i="54"/>
  <c r="AS20" i="54"/>
  <c r="AQ20" i="54"/>
  <c r="AP20" i="54"/>
  <c r="AN20" i="54"/>
  <c r="AM20" i="54"/>
  <c r="AJ20" i="54"/>
  <c r="AI20" i="54"/>
  <c r="AG20" i="54"/>
  <c r="AF20" i="54"/>
  <c r="AD20" i="54"/>
  <c r="AC20" i="54"/>
  <c r="AA20" i="54"/>
  <c r="Z20" i="54"/>
  <c r="X20" i="54"/>
  <c r="W20" i="54"/>
  <c r="U20" i="54"/>
  <c r="T20" i="54"/>
  <c r="Q20" i="54"/>
  <c r="P20" i="54"/>
  <c r="N20" i="54"/>
  <c r="M20" i="54"/>
  <c r="D51" i="6"/>
  <c r="D16" i="54"/>
  <c r="E10" i="47"/>
  <c r="E36" i="45"/>
  <c r="D15" i="57"/>
  <c r="E12" i="5" s="1"/>
  <c r="BJ13" i="54"/>
  <c r="H86" i="68" s="1"/>
  <c r="BJ14" i="54"/>
  <c r="H95" i="68" s="1"/>
  <c r="BG13" i="54"/>
  <c r="E86" i="68" s="1"/>
  <c r="BG14" i="54"/>
  <c r="E95" i="68" s="1"/>
  <c r="BG12" i="54"/>
  <c r="E77" i="68" s="1"/>
  <c r="BD13" i="54"/>
  <c r="H85" i="68" s="1"/>
  <c r="BD14" i="54"/>
  <c r="H94" i="68" s="1"/>
  <c r="BD12" i="54"/>
  <c r="H76" i="68" s="1"/>
  <c r="BA13" i="54"/>
  <c r="E85" i="68" s="1"/>
  <c r="BA14" i="54"/>
  <c r="E94" i="68" s="1"/>
  <c r="BA12" i="54"/>
  <c r="E76" i="68" s="1"/>
  <c r="AX13" i="54"/>
  <c r="H84" i="68" s="1"/>
  <c r="AX14" i="54"/>
  <c r="H93" i="68" s="1"/>
  <c r="AX12" i="54"/>
  <c r="H75" i="68" s="1"/>
  <c r="AU13" i="54"/>
  <c r="E84" i="68" s="1"/>
  <c r="AU14" i="54"/>
  <c r="E93" i="68" s="1"/>
  <c r="AU12" i="54"/>
  <c r="E75" i="68" s="1"/>
  <c r="AR13" i="54"/>
  <c r="H83" i="68" s="1"/>
  <c r="AR14" i="54"/>
  <c r="H92" i="68" s="1"/>
  <c r="AR12" i="54"/>
  <c r="H74" i="68" s="1"/>
  <c r="AO13" i="54"/>
  <c r="E83" i="68" s="1"/>
  <c r="AO14" i="54"/>
  <c r="E92" i="68" s="1"/>
  <c r="AO12" i="54"/>
  <c r="E74" i="68" s="1"/>
  <c r="AK13" i="54"/>
  <c r="H82" i="68" s="1"/>
  <c r="AK14" i="54"/>
  <c r="H91" i="68" s="1"/>
  <c r="AK12" i="54"/>
  <c r="H73" i="68" s="1"/>
  <c r="AH13" i="54"/>
  <c r="E82" i="68" s="1"/>
  <c r="AH14" i="54"/>
  <c r="E91" i="68" s="1"/>
  <c r="AH12" i="54"/>
  <c r="E73" i="68" s="1"/>
  <c r="AE13" i="54"/>
  <c r="H81" i="68" s="1"/>
  <c r="AE14" i="54"/>
  <c r="H90" i="68" s="1"/>
  <c r="AE12" i="54"/>
  <c r="H72" i="68" s="1"/>
  <c r="AB13" i="54"/>
  <c r="E81" i="68" s="1"/>
  <c r="AB14" i="54"/>
  <c r="E90" i="68" s="1"/>
  <c r="AB12" i="54"/>
  <c r="E72" i="68" s="1"/>
  <c r="Y13" i="54"/>
  <c r="H80" i="68" s="1"/>
  <c r="Y14" i="54"/>
  <c r="H89" i="68" s="1"/>
  <c r="Y12" i="54"/>
  <c r="H71" i="68" s="1"/>
  <c r="V13" i="54"/>
  <c r="E80" i="68" s="1"/>
  <c r="V14" i="54"/>
  <c r="E89" i="68" s="1"/>
  <c r="V12" i="54"/>
  <c r="E71" i="68" s="1"/>
  <c r="R13" i="54"/>
  <c r="H79" i="68" s="1"/>
  <c r="R14" i="54"/>
  <c r="H88" i="68" s="1"/>
  <c r="R12" i="54"/>
  <c r="H70" i="68" s="1"/>
  <c r="O13" i="54"/>
  <c r="E79" i="68" s="1"/>
  <c r="O14" i="54"/>
  <c r="E88" i="68" s="1"/>
  <c r="O12" i="54"/>
  <c r="E70" i="68" s="1"/>
  <c r="N53" i="34"/>
  <c r="D115" i="68" s="1"/>
  <c r="L13" i="34"/>
  <c r="O13" i="34" s="1"/>
  <c r="L14" i="34"/>
  <c r="O14" i="34" s="1"/>
  <c r="L15" i="34"/>
  <c r="O15" i="34" s="1"/>
  <c r="L16" i="34"/>
  <c r="O16" i="34" s="1"/>
  <c r="L17" i="34"/>
  <c r="O17" i="34" s="1"/>
  <c r="L18" i="34"/>
  <c r="O18" i="34" s="1"/>
  <c r="L19" i="34"/>
  <c r="O19" i="34" s="1"/>
  <c r="L20" i="34"/>
  <c r="O20" i="34" s="1"/>
  <c r="L21" i="34"/>
  <c r="O21" i="34" s="1"/>
  <c r="L22" i="34"/>
  <c r="O22" i="34" s="1"/>
  <c r="L23" i="34"/>
  <c r="O23" i="34" s="1"/>
  <c r="L24" i="34"/>
  <c r="O24" i="34" s="1"/>
  <c r="L25" i="34"/>
  <c r="O25" i="34" s="1"/>
  <c r="L26" i="34"/>
  <c r="O26" i="34" s="1"/>
  <c r="L27" i="34"/>
  <c r="O27" i="34" s="1"/>
  <c r="L28" i="34"/>
  <c r="O28" i="34" s="1"/>
  <c r="L29" i="34"/>
  <c r="O29" i="34" s="1"/>
  <c r="L30" i="34"/>
  <c r="O30" i="34" s="1"/>
  <c r="L31" i="34"/>
  <c r="O31" i="34" s="1"/>
  <c r="L32" i="34"/>
  <c r="O32" i="34" s="1"/>
  <c r="L33" i="34"/>
  <c r="O33" i="34" s="1"/>
  <c r="L34" i="34"/>
  <c r="O34" i="34" s="1"/>
  <c r="L35" i="34"/>
  <c r="O35" i="34" s="1"/>
  <c r="L36" i="34"/>
  <c r="O36" i="34" s="1"/>
  <c r="L37" i="34"/>
  <c r="O37" i="34" s="1"/>
  <c r="L38" i="34"/>
  <c r="O38" i="34" s="1"/>
  <c r="L39" i="34"/>
  <c r="O39" i="34" s="1"/>
  <c r="L40" i="34"/>
  <c r="O40" i="34" s="1"/>
  <c r="L41" i="34"/>
  <c r="O41" i="34" s="1"/>
  <c r="L42" i="34"/>
  <c r="O42" i="34" s="1"/>
  <c r="L43" i="34"/>
  <c r="O43" i="34" s="1"/>
  <c r="L44" i="34"/>
  <c r="O44" i="34" s="1"/>
  <c r="L45" i="34"/>
  <c r="O45" i="34" s="1"/>
  <c r="E13" i="47"/>
  <c r="K67" i="34"/>
  <c r="K68" i="34"/>
  <c r="M68" i="34" s="1"/>
  <c r="K69" i="34"/>
  <c r="K70" i="34"/>
  <c r="K71" i="34"/>
  <c r="K61" i="34"/>
  <c r="K62" i="34"/>
  <c r="K63" i="34"/>
  <c r="K64" i="34"/>
  <c r="K65" i="34"/>
  <c r="K74" i="34"/>
  <c r="L10" i="34"/>
  <c r="O10" i="34" s="1"/>
  <c r="L11" i="34"/>
  <c r="O11" i="34" s="1"/>
  <c r="L12" i="34"/>
  <c r="O12" i="34" s="1"/>
  <c r="L46" i="34"/>
  <c r="O46" i="34" s="1"/>
  <c r="L47" i="34"/>
  <c r="O47" i="34" s="1"/>
  <c r="L48" i="34"/>
  <c r="O48" i="34" s="1"/>
  <c r="E36" i="59"/>
  <c r="G35" i="59"/>
  <c r="G34" i="59"/>
  <c r="G33" i="59"/>
  <c r="G32" i="59"/>
  <c r="G31" i="59"/>
  <c r="G30" i="59"/>
  <c r="G29" i="59"/>
  <c r="G28" i="59"/>
  <c r="G27" i="59"/>
  <c r="G26" i="59"/>
  <c r="G25" i="59"/>
  <c r="G24" i="59"/>
  <c r="G23" i="59"/>
  <c r="G22" i="59"/>
  <c r="G21" i="59"/>
  <c r="G20" i="59"/>
  <c r="G19" i="59"/>
  <c r="G18" i="59"/>
  <c r="G17" i="59"/>
  <c r="G16" i="59"/>
  <c r="G15" i="59"/>
  <c r="G14" i="59"/>
  <c r="G13" i="59"/>
  <c r="G12" i="59"/>
  <c r="G11" i="59"/>
  <c r="D27" i="57"/>
  <c r="D13" i="5" s="1"/>
  <c r="I28" i="5"/>
  <c r="H21" i="56"/>
  <c r="H11" i="5" s="1"/>
  <c r="H16" i="5" s="1"/>
  <c r="G21" i="56"/>
  <c r="G11" i="5" s="1"/>
  <c r="I20" i="56"/>
  <c r="I19" i="56"/>
  <c r="I18" i="56"/>
  <c r="I15" i="56"/>
  <c r="F15" i="56"/>
  <c r="I14" i="56"/>
  <c r="I13" i="56"/>
  <c r="F13" i="56"/>
  <c r="I12" i="56"/>
  <c r="I11" i="56"/>
  <c r="BE32" i="47"/>
  <c r="E26" i="47"/>
  <c r="C46" i="68" s="1"/>
  <c r="E27" i="47"/>
  <c r="C47" i="68" s="1"/>
  <c r="E28" i="47"/>
  <c r="C48" i="68" s="1"/>
  <c r="E30" i="47"/>
  <c r="C50" i="68" s="1"/>
  <c r="L12" i="54"/>
  <c r="D18" i="54"/>
  <c r="AL14" i="54"/>
  <c r="S14" i="54"/>
  <c r="L14" i="54"/>
  <c r="AL13" i="54"/>
  <c r="D13" i="54" s="1"/>
  <c r="S13" i="54"/>
  <c r="L13" i="54"/>
  <c r="AL12" i="54"/>
  <c r="D12" i="54" s="1"/>
  <c r="S12" i="54"/>
  <c r="H30" i="5"/>
  <c r="G30" i="5"/>
  <c r="I29" i="5"/>
  <c r="I27" i="5"/>
  <c r="I26" i="5"/>
  <c r="I25" i="5"/>
  <c r="I24" i="5"/>
  <c r="H19" i="5"/>
  <c r="I18" i="5"/>
  <c r="I19" i="5"/>
  <c r="H10" i="16"/>
  <c r="D33" i="5" s="1"/>
  <c r="I10" i="16"/>
  <c r="E33" i="5" s="1"/>
  <c r="H11" i="16"/>
  <c r="D34" i="5" s="1"/>
  <c r="I11" i="16"/>
  <c r="E34" i="5" s="1"/>
  <c r="H13" i="16"/>
  <c r="D36" i="5" s="1"/>
  <c r="I13" i="16"/>
  <c r="E36" i="5" s="1"/>
  <c r="H14" i="16"/>
  <c r="D37" i="5" s="1"/>
  <c r="I14" i="16"/>
  <c r="E37" i="5" s="1"/>
  <c r="H15" i="16"/>
  <c r="D38" i="5" s="1"/>
  <c r="I15" i="16"/>
  <c r="E38" i="5" s="1"/>
  <c r="H16" i="16"/>
  <c r="D39" i="5" s="1"/>
  <c r="I16" i="16"/>
  <c r="E39" i="5" s="1"/>
  <c r="H21" i="16"/>
  <c r="I21" i="16"/>
  <c r="H22" i="16"/>
  <c r="I22" i="16"/>
  <c r="H23" i="16"/>
  <c r="I23" i="16"/>
  <c r="H24" i="16"/>
  <c r="I24" i="16"/>
  <c r="H25" i="16"/>
  <c r="I25" i="16"/>
  <c r="H26" i="16"/>
  <c r="I26" i="16"/>
  <c r="H27" i="16"/>
  <c r="I27" i="16"/>
  <c r="H28" i="16"/>
  <c r="I28" i="16"/>
  <c r="H29" i="16"/>
  <c r="I29" i="16"/>
  <c r="H30" i="16"/>
  <c r="I30" i="16"/>
  <c r="H31" i="16"/>
  <c r="I31" i="16"/>
  <c r="H32" i="16"/>
  <c r="I32" i="16"/>
  <c r="H33" i="16"/>
  <c r="I33" i="16"/>
  <c r="H34" i="16"/>
  <c r="I34" i="16"/>
  <c r="H35" i="16"/>
  <c r="I35" i="16"/>
  <c r="I9" i="16"/>
  <c r="E32" i="5" s="1"/>
  <c r="H9" i="16"/>
  <c r="D32" i="5" s="1"/>
  <c r="H10" i="45"/>
  <c r="H11" i="45"/>
  <c r="H12" i="45"/>
  <c r="H13" i="45"/>
  <c r="H14" i="45"/>
  <c r="H15" i="45"/>
  <c r="H16" i="45"/>
  <c r="H17" i="45"/>
  <c r="H18" i="45"/>
  <c r="H19" i="45"/>
  <c r="H20" i="45"/>
  <c r="H21" i="45"/>
  <c r="H22" i="45"/>
  <c r="H23" i="45"/>
  <c r="H24" i="45"/>
  <c r="H25" i="45"/>
  <c r="H26" i="45"/>
  <c r="H27" i="45"/>
  <c r="H28" i="45"/>
  <c r="H29" i="45"/>
  <c r="H30" i="45"/>
  <c r="H31" i="45"/>
  <c r="H32" i="45"/>
  <c r="H33" i="45"/>
  <c r="H34" i="45"/>
  <c r="H35" i="45"/>
  <c r="H9" i="45"/>
  <c r="D36" i="45"/>
  <c r="G10" i="45"/>
  <c r="G11" i="45"/>
  <c r="G12" i="45"/>
  <c r="G13" i="45"/>
  <c r="G14" i="45"/>
  <c r="G15" i="45"/>
  <c r="G16" i="45"/>
  <c r="G17" i="45"/>
  <c r="G18" i="45"/>
  <c r="G19" i="45"/>
  <c r="G20" i="45"/>
  <c r="G21" i="45"/>
  <c r="G22" i="45"/>
  <c r="G23" i="45"/>
  <c r="G24" i="45"/>
  <c r="G25" i="45"/>
  <c r="G26" i="45"/>
  <c r="G27" i="45"/>
  <c r="G28" i="45"/>
  <c r="G29" i="45"/>
  <c r="G30" i="45"/>
  <c r="G31" i="45"/>
  <c r="G32" i="45"/>
  <c r="G33" i="45"/>
  <c r="G34" i="45"/>
  <c r="G35" i="45"/>
  <c r="G9" i="45"/>
  <c r="G36" i="45" s="1"/>
  <c r="D18" i="5" s="1"/>
  <c r="E12" i="47"/>
  <c r="E14" i="47"/>
  <c r="I79" i="34"/>
  <c r="J53" i="34"/>
  <c r="K66" i="34"/>
  <c r="L79" i="34"/>
  <c r="L49" i="34"/>
  <c r="O49" i="34" s="1"/>
  <c r="L50" i="34"/>
  <c r="O50" i="34" s="1"/>
  <c r="L51" i="34"/>
  <c r="O51" i="34" s="1"/>
  <c r="L52" i="34"/>
  <c r="O52" i="34" s="1"/>
  <c r="I53" i="34"/>
  <c r="K53" i="34"/>
  <c r="M53" i="34"/>
  <c r="H53" i="34"/>
  <c r="G19" i="5"/>
  <c r="BE24" i="47"/>
  <c r="H36" i="45"/>
  <c r="E18" i="5" s="1"/>
  <c r="E19" i="5" s="1"/>
  <c r="D10" i="68" s="1"/>
  <c r="F13" i="5"/>
  <c r="AA24" i="47"/>
  <c r="AG24" i="47"/>
  <c r="BF24" i="47"/>
  <c r="BH24" i="47"/>
  <c r="D13" i="6"/>
  <c r="D16" i="6" s="1"/>
  <c r="D58" i="6"/>
  <c r="D30" i="6"/>
  <c r="S20" i="54"/>
  <c r="D14" i="54"/>
  <c r="L20" i="54"/>
  <c r="D44" i="6"/>
  <c r="D23" i="6"/>
  <c r="O9" i="34" l="1"/>
  <c r="C26" i="68"/>
  <c r="C23" i="68"/>
  <c r="C22" i="68"/>
  <c r="C20" i="68"/>
  <c r="C24" i="68"/>
  <c r="C21" i="68"/>
  <c r="C27" i="68"/>
  <c r="C25" i="68"/>
  <c r="C28" i="68"/>
  <c r="C19" i="68"/>
  <c r="M60" i="34"/>
  <c r="N60" i="34" s="1"/>
  <c r="M24" i="47"/>
  <c r="U24" i="47"/>
  <c r="F32" i="5"/>
  <c r="F34" i="5"/>
  <c r="F38" i="5"/>
  <c r="T24" i="47"/>
  <c r="F37" i="5"/>
  <c r="F33" i="5"/>
  <c r="F36" i="5"/>
  <c r="F18" i="5"/>
  <c r="F19" i="5" s="1"/>
  <c r="E10" i="68" s="1"/>
  <c r="D19" i="5"/>
  <c r="C10" i="68" s="1"/>
  <c r="BF32" i="47"/>
  <c r="S24" i="47"/>
  <c r="BG24" i="47"/>
  <c r="H20" i="5"/>
  <c r="R24" i="47"/>
  <c r="AL20" i="54"/>
  <c r="F12" i="56"/>
  <c r="D20" i="54"/>
  <c r="F17" i="56"/>
  <c r="AL24" i="47"/>
  <c r="BH32" i="47"/>
  <c r="M74" i="34"/>
  <c r="N74" i="34" s="1"/>
  <c r="M73" i="34"/>
  <c r="N73" i="34" s="1"/>
  <c r="F39" i="5"/>
  <c r="D9" i="68"/>
  <c r="E20" i="5"/>
  <c r="D11" i="68" s="1"/>
  <c r="F19" i="56"/>
  <c r="F20" i="56"/>
  <c r="F18" i="56"/>
  <c r="M64" i="34"/>
  <c r="N64" i="34" s="1"/>
  <c r="M65" i="34"/>
  <c r="N65" i="34" s="1"/>
  <c r="M63" i="34"/>
  <c r="N63" i="34" s="1"/>
  <c r="M61" i="34"/>
  <c r="N61" i="34" s="1"/>
  <c r="M62" i="34"/>
  <c r="N62" i="34" s="1"/>
  <c r="AX32" i="47"/>
  <c r="AA32" i="47"/>
  <c r="X24" i="47"/>
  <c r="Y32" i="47"/>
  <c r="G32" i="47"/>
  <c r="O32" i="47"/>
  <c r="AU32" i="47"/>
  <c r="V32" i="47"/>
  <c r="AD32" i="47"/>
  <c r="AL32" i="47"/>
  <c r="AT24" i="47"/>
  <c r="AE24" i="47"/>
  <c r="I24" i="47"/>
  <c r="AD24" i="47"/>
  <c r="BC32" i="47"/>
  <c r="AB32" i="47"/>
  <c r="AH24" i="47"/>
  <c r="I11" i="5"/>
  <c r="I16" i="5" s="1"/>
  <c r="I20" i="5" s="1"/>
  <c r="AS32" i="47"/>
  <c r="AP24" i="47"/>
  <c r="AK32" i="47"/>
  <c r="AS24" i="47"/>
  <c r="M32" i="47"/>
  <c r="AJ32" i="47"/>
  <c r="Y24" i="47"/>
  <c r="AW24" i="47"/>
  <c r="BA32" i="47"/>
  <c r="AW32" i="47"/>
  <c r="AG32" i="47"/>
  <c r="AM24" i="47"/>
  <c r="AU24" i="47"/>
  <c r="BB24" i="47"/>
  <c r="BD32" i="47"/>
  <c r="AF24" i="47"/>
  <c r="AN24" i="47"/>
  <c r="AV24" i="47"/>
  <c r="BC24" i="47"/>
  <c r="L24" i="47"/>
  <c r="AO24" i="47"/>
  <c r="M70" i="34"/>
  <c r="N70" i="34" s="1"/>
  <c r="M69" i="34"/>
  <c r="N69" i="34" s="1"/>
  <c r="N68" i="34"/>
  <c r="M71" i="34"/>
  <c r="M66" i="34"/>
  <c r="N66" i="34" s="1"/>
  <c r="M67" i="34"/>
  <c r="N67" i="34" s="1"/>
  <c r="AO32" i="47"/>
  <c r="AB24" i="47"/>
  <c r="AI32" i="47"/>
  <c r="AQ32" i="47"/>
  <c r="AY24" i="47"/>
  <c r="AV32" i="47"/>
  <c r="V24" i="47"/>
  <c r="AJ24" i="47"/>
  <c r="AR24" i="47"/>
  <c r="AZ24" i="47"/>
  <c r="W32" i="47"/>
  <c r="AC24" i="47"/>
  <c r="BB32" i="47"/>
  <c r="E16" i="47"/>
  <c r="P32" i="47"/>
  <c r="AT32" i="47"/>
  <c r="AE32" i="47"/>
  <c r="AR32" i="47"/>
  <c r="AI24" i="47"/>
  <c r="AZ32" i="47"/>
  <c r="AP32" i="47"/>
  <c r="AH32" i="47"/>
  <c r="Z32" i="47"/>
  <c r="I32" i="47"/>
  <c r="AM32" i="47"/>
  <c r="W24" i="47"/>
  <c r="AY32" i="47"/>
  <c r="AQ24" i="47"/>
  <c r="Q32" i="47"/>
  <c r="E31" i="47"/>
  <c r="C51" i="68" s="1"/>
  <c r="F32" i="47"/>
  <c r="P24" i="47"/>
  <c r="E23" i="47"/>
  <c r="C43" i="68" s="1"/>
  <c r="H32" i="47"/>
  <c r="T32" i="47"/>
  <c r="R32" i="47"/>
  <c r="J24" i="47"/>
  <c r="N24" i="47"/>
  <c r="G8" i="47"/>
  <c r="H8" i="47" s="1"/>
  <c r="I8" i="47" s="1"/>
  <c r="J8" i="47" s="1"/>
  <c r="K8" i="47" s="1"/>
  <c r="L8" i="47" s="1"/>
  <c r="M8" i="47" s="1"/>
  <c r="N8" i="47" s="1"/>
  <c r="O8" i="47" s="1"/>
  <c r="P8" i="47" s="1"/>
  <c r="Q8" i="47" s="1"/>
  <c r="R8" i="47" s="1"/>
  <c r="S8" i="47" s="1"/>
  <c r="T8" i="47" s="1"/>
  <c r="U8" i="47" s="1"/>
  <c r="V8" i="47" s="1"/>
  <c r="W8" i="47" s="1"/>
  <c r="X8" i="47" s="1"/>
  <c r="Y8" i="47" s="1"/>
  <c r="Z8" i="47" s="1"/>
  <c r="AA8" i="47" s="1"/>
  <c r="AB8" i="47" s="1"/>
  <c r="AC8" i="47" s="1"/>
  <c r="AD8" i="47" s="1"/>
  <c r="AE8" i="47" s="1"/>
  <c r="AF8" i="47" s="1"/>
  <c r="AG8" i="47" s="1"/>
  <c r="AH8" i="47" s="1"/>
  <c r="AI8" i="47" s="1"/>
  <c r="AJ8" i="47" s="1"/>
  <c r="AK8" i="47" s="1"/>
  <c r="AL8" i="47" s="1"/>
  <c r="AM8" i="47" s="1"/>
  <c r="AN8" i="47" s="1"/>
  <c r="AO8" i="47" s="1"/>
  <c r="AP8" i="47" s="1"/>
  <c r="AQ8" i="47" s="1"/>
  <c r="AR8" i="47" s="1"/>
  <c r="AS8" i="47" s="1"/>
  <c r="AT8" i="47" s="1"/>
  <c r="AU8" i="47" s="1"/>
  <c r="AV8" i="47" s="1"/>
  <c r="AW8" i="47" s="1"/>
  <c r="AX8" i="47" s="1"/>
  <c r="AY8" i="47" s="1"/>
  <c r="AZ8" i="47" s="1"/>
  <c r="BA8" i="47" s="1"/>
  <c r="BB8" i="47" s="1"/>
  <c r="BC8" i="47" s="1"/>
  <c r="BD8" i="47" s="1"/>
  <c r="BE8" i="47" s="1"/>
  <c r="BF8" i="47" s="1"/>
  <c r="BG8" i="47" s="1"/>
  <c r="BH8" i="47" s="1"/>
  <c r="I30" i="5"/>
  <c r="G16" i="5"/>
  <c r="G20" i="5" s="1"/>
  <c r="I21" i="56"/>
  <c r="E57" i="68"/>
  <c r="S32" i="47"/>
  <c r="J32" i="47"/>
  <c r="N32" i="47"/>
  <c r="F24" i="47"/>
  <c r="G33" i="47" s="1"/>
  <c r="K24" i="47"/>
  <c r="L32" i="47"/>
  <c r="H24" i="47"/>
  <c r="O24" i="47"/>
  <c r="K32" i="47"/>
  <c r="Q24" i="47"/>
  <c r="G24" i="47"/>
  <c r="O53" i="34"/>
  <c r="L53" i="34"/>
  <c r="E99" i="6"/>
  <c r="D36" i="68" s="1"/>
  <c r="E80" i="6"/>
  <c r="D30" i="68" s="1"/>
  <c r="N71" i="34" l="1"/>
  <c r="C42" i="68"/>
  <c r="E24" i="47"/>
  <c r="D106" i="68" s="1"/>
  <c r="D47" i="68"/>
  <c r="G63" i="68"/>
  <c r="D49" i="68"/>
  <c r="F60" i="68"/>
  <c r="G62" i="68"/>
  <c r="F62" i="68"/>
  <c r="D46" i="68"/>
  <c r="F63" i="68"/>
  <c r="G61" i="68"/>
  <c r="D48" i="68"/>
  <c r="F59" i="68"/>
  <c r="D52" i="68"/>
  <c r="G58" i="68"/>
  <c r="D51" i="68"/>
  <c r="F61" i="68"/>
  <c r="D50" i="68"/>
  <c r="F58" i="68"/>
  <c r="G59" i="68"/>
  <c r="G60" i="68"/>
  <c r="D57" i="68"/>
  <c r="E62" i="68"/>
  <c r="E60" i="68"/>
  <c r="E63" i="68"/>
  <c r="E59" i="68"/>
  <c r="E58" i="68"/>
  <c r="E61" i="68"/>
  <c r="E32" i="47"/>
  <c r="H33" i="47"/>
  <c r="I33" i="47" s="1"/>
  <c r="J33" i="47" s="1"/>
  <c r="K33" i="47" s="1"/>
  <c r="L33" i="47" s="1"/>
  <c r="M33" i="47" s="1"/>
  <c r="N33" i="47" s="1"/>
  <c r="O33" i="47" s="1"/>
  <c r="P33" i="47" s="1"/>
  <c r="Q33" i="47" s="1"/>
  <c r="R33" i="47" s="1"/>
  <c r="S33" i="47" s="1"/>
  <c r="T33" i="47" s="1"/>
  <c r="U33" i="47" s="1"/>
  <c r="W33" i="47" s="1"/>
  <c r="X33" i="47" s="1"/>
  <c r="Y33" i="47" s="1"/>
  <c r="Z33" i="47" s="1"/>
  <c r="AA33" i="47" s="1"/>
  <c r="AB33" i="47" s="1"/>
  <c r="AC33" i="47" s="1"/>
  <c r="AD33" i="47" s="1"/>
  <c r="AE33" i="47" s="1"/>
  <c r="AF33" i="47" s="1"/>
  <c r="AG33" i="47" s="1"/>
  <c r="AH33" i="47" s="1"/>
  <c r="AI33" i="47" s="1"/>
  <c r="AJ33" i="47" s="1"/>
  <c r="AK33" i="47" s="1"/>
  <c r="AL33" i="47" s="1"/>
  <c r="AM33" i="47" s="1"/>
  <c r="AN33" i="47" s="1"/>
  <c r="AO33" i="47" s="1"/>
  <c r="AP33" i="47" s="1"/>
  <c r="AQ33" i="47" s="1"/>
  <c r="AR33" i="47" s="1"/>
  <c r="AS33" i="47" s="1"/>
  <c r="AT33" i="47" s="1"/>
  <c r="AU33" i="47" s="1"/>
  <c r="AV33" i="47" s="1"/>
  <c r="AW33" i="47" s="1"/>
  <c r="AX33" i="47" s="1"/>
  <c r="AY33" i="47" s="1"/>
  <c r="AZ33" i="47" s="1"/>
  <c r="BA33" i="47" s="1"/>
  <c r="BB33" i="47" s="1"/>
  <c r="BC33" i="47" s="1"/>
  <c r="BD33" i="47" s="1"/>
  <c r="BE33" i="47" s="1"/>
  <c r="BF33" i="47" s="1"/>
  <c r="BG33" i="47" s="1"/>
  <c r="BH33" i="47" s="1"/>
  <c r="E100" i="6"/>
  <c r="D37" i="68" s="1"/>
  <c r="C52" i="68" l="1"/>
  <c r="D104" i="68" s="1"/>
  <c r="C44" i="68"/>
  <c r="D105" i="68"/>
  <c r="D53" i="68"/>
  <c r="C57" i="68"/>
  <c r="D59" i="68"/>
  <c r="D62" i="68"/>
  <c r="D61" i="68"/>
  <c r="D60" i="68"/>
  <c r="D63" i="68"/>
  <c r="D58" i="68"/>
  <c r="C59" i="68" l="1"/>
  <c r="C58" i="68"/>
  <c r="C61" i="68"/>
  <c r="C62" i="68"/>
  <c r="C60" i="68"/>
  <c r="C63" i="68"/>
  <c r="K75" i="34" l="1"/>
  <c r="M75" i="34" s="1"/>
  <c r="N75" i="34" s="1"/>
  <c r="K72" i="34" l="1"/>
  <c r="M72" i="34" l="1"/>
  <c r="N72" i="34" l="1"/>
  <c r="D86" i="6"/>
  <c r="H12" i="16" l="1"/>
  <c r="I12" i="16"/>
  <c r="E35" i="5" l="1"/>
  <c r="D35" i="5"/>
  <c r="F35" i="5" l="1"/>
  <c r="E30" i="5" l="1"/>
  <c r="D12" i="68" l="1"/>
  <c r="E9" i="57" l="1"/>
  <c r="E15" i="57" s="1"/>
  <c r="C15" i="57"/>
  <c r="D12" i="5" s="1"/>
  <c r="F12" i="5" s="1"/>
  <c r="F29" i="5"/>
  <c r="F26" i="5" l="1"/>
  <c r="F27" i="5"/>
  <c r="F23" i="5"/>
  <c r="F28" i="5"/>
  <c r="F25" i="5"/>
  <c r="F24" i="5" l="1"/>
  <c r="C115" i="68" l="1"/>
  <c r="D30" i="5"/>
  <c r="C12" i="68" s="1"/>
  <c r="F22" i="5"/>
  <c r="F30" i="5" s="1"/>
  <c r="D80" i="6"/>
  <c r="C29" i="68"/>
  <c r="E12" i="68" l="1"/>
  <c r="C30" i="68"/>
  <c r="F11" i="56" l="1"/>
  <c r="F21" i="56" s="1"/>
  <c r="D21" i="56" l="1"/>
  <c r="D11" i="5" s="1"/>
  <c r="D16" i="5" s="1"/>
  <c r="F11" i="5" l="1"/>
  <c r="D20" i="5"/>
  <c r="C108" i="68" s="1"/>
  <c r="C9" i="68"/>
  <c r="F16" i="5"/>
  <c r="F20" i="5" l="1"/>
  <c r="E9" i="68"/>
  <c r="C109" i="68"/>
  <c r="C11" i="68"/>
  <c r="E11" i="68" l="1"/>
  <c r="I34" i="5" l="1"/>
  <c r="I36" i="5"/>
  <c r="I38" i="5"/>
  <c r="I37" i="5"/>
  <c r="I40" i="5"/>
  <c r="I32" i="5"/>
  <c r="I33" i="5"/>
  <c r="I35" i="5"/>
  <c r="I39" i="5"/>
  <c r="I41" i="5" l="1"/>
  <c r="I42" i="5" s="1"/>
  <c r="I43" i="5" s="1"/>
  <c r="D54" i="68" l="1"/>
  <c r="E17" i="16" l="1"/>
  <c r="E36" i="16" s="1"/>
  <c r="H18" i="16"/>
  <c r="I18" i="16" l="1"/>
  <c r="G19" i="16"/>
  <c r="D94" i="6" l="1"/>
  <c r="H19" i="16"/>
  <c r="G20" i="16"/>
  <c r="I19" i="16"/>
  <c r="K78" i="34" l="1"/>
  <c r="N78" i="34" s="1"/>
  <c r="H79" i="34"/>
  <c r="D91" i="6"/>
  <c r="G10" i="59"/>
  <c r="M79" i="34"/>
  <c r="D93" i="6"/>
  <c r="G9" i="59"/>
  <c r="I20" i="16"/>
  <c r="I17" i="16" s="1"/>
  <c r="H20" i="16"/>
  <c r="D116" i="68" l="1"/>
  <c r="D95" i="6"/>
  <c r="H17" i="16"/>
  <c r="C116" i="68"/>
  <c r="G36" i="59"/>
  <c r="E40" i="5"/>
  <c r="E41" i="5" s="1"/>
  <c r="I36" i="16"/>
  <c r="D87" i="6"/>
  <c r="J79" i="34"/>
  <c r="H36" i="16" l="1"/>
  <c r="D40" i="5"/>
  <c r="K76" i="34"/>
  <c r="D83" i="6"/>
  <c r="D88" i="6" s="1"/>
  <c r="G79" i="34"/>
  <c r="C32" i="68"/>
  <c r="D13" i="68"/>
  <c r="E42" i="5"/>
  <c r="E43" i="5" l="1"/>
  <c r="D15" i="68" s="1"/>
  <c r="D14" i="68"/>
  <c r="D41" i="5"/>
  <c r="F40" i="5"/>
  <c r="F41" i="5" s="1"/>
  <c r="N76" i="34"/>
  <c r="K79" i="34"/>
  <c r="C31" i="68"/>
  <c r="N79" i="34" l="1"/>
  <c r="E13" i="68"/>
  <c r="F42" i="5"/>
  <c r="D42" i="5"/>
  <c r="C111" i="68" s="1"/>
  <c r="C13" i="68"/>
  <c r="E14" i="68" l="1"/>
  <c r="F43" i="5"/>
  <c r="C14" i="68"/>
  <c r="C110" i="68"/>
  <c r="D43" i="5"/>
  <c r="C15" i="68" s="1"/>
  <c r="C8" i="52" l="1"/>
  <c r="E15" i="68"/>
  <c r="C33" i="68" l="1"/>
  <c r="D99" i="6"/>
  <c r="C35" i="68"/>
  <c r="C34" i="68"/>
  <c r="C36" i="68" l="1"/>
  <c r="D100" i="6"/>
  <c r="C105" i="68" l="1"/>
  <c r="C37" i="68"/>
  <c r="C104" i="68" s="1"/>
  <c r="C106" i="68"/>
  <c r="C9" i="52"/>
  <c r="C10" i="52" l="1"/>
  <c r="C38" i="68" s="1"/>
</calcChain>
</file>

<file path=xl/sharedStrings.xml><?xml version="1.0" encoding="utf-8"?>
<sst xmlns="http://schemas.openxmlformats.org/spreadsheetml/2006/main" count="1436" uniqueCount="724">
  <si>
    <t>Category</t>
  </si>
  <si>
    <t>Buildings</t>
  </si>
  <si>
    <t>Depreciation</t>
  </si>
  <si>
    <t>Colour coding of input sheets:</t>
  </si>
  <si>
    <t>Yellow = Input cells</t>
  </si>
  <si>
    <t>Grey - Not applicable/No inputs required</t>
  </si>
  <si>
    <t>Leave coloured cells blank if no information exists - PLEASE DO NOT ENTER TEXT unless specifically requested to do so.</t>
  </si>
  <si>
    <t>All dollar amounts are to be unrounded, and in nominal terms.</t>
  </si>
  <si>
    <t>Business address</t>
  </si>
  <si>
    <t>Address</t>
  </si>
  <si>
    <t>Suburb</t>
  </si>
  <si>
    <t>State</t>
  </si>
  <si>
    <t>Postcode</t>
  </si>
  <si>
    <t>Postal address</t>
  </si>
  <si>
    <t>Contact name/s</t>
  </si>
  <si>
    <t>Contact phone/s</t>
  </si>
  <si>
    <t>Contact email address/s</t>
  </si>
  <si>
    <t xml:space="preserve"> </t>
  </si>
  <si>
    <t>Table of contents</t>
  </si>
  <si>
    <t>Description</t>
  </si>
  <si>
    <t>Profit from sale of fixed assets</t>
  </si>
  <si>
    <t xml:space="preserve">Other revenue </t>
  </si>
  <si>
    <t>Total revenue</t>
  </si>
  <si>
    <t xml:space="preserve">Depreciation </t>
  </si>
  <si>
    <t>TOTAL ASSETS</t>
  </si>
  <si>
    <t>Total</t>
  </si>
  <si>
    <t>Total fixed assets</t>
  </si>
  <si>
    <t>Gas Pipeline Operator</t>
  </si>
  <si>
    <t xml:space="preserve">This template is to be uploaded by a Gas Pipeline Operator to its website to fulfil its annual reporting obligations. </t>
  </si>
  <si>
    <t xml:space="preserve">Australian business number: </t>
  </si>
  <si>
    <t>Pipeline location</t>
  </si>
  <si>
    <t>Number of customers</t>
  </si>
  <si>
    <t>Service type</t>
  </si>
  <si>
    <t>Service description</t>
  </si>
  <si>
    <t>Transportation services</t>
  </si>
  <si>
    <t xml:space="preserve"> Interruptible or as available transportation service</t>
  </si>
  <si>
    <t xml:space="preserve"> Backhaul services</t>
  </si>
  <si>
    <t>Storage services</t>
  </si>
  <si>
    <t xml:space="preserve"> Park services</t>
  </si>
  <si>
    <t xml:space="preserve"> Park and loan services</t>
  </si>
  <si>
    <t>Trading services</t>
  </si>
  <si>
    <t xml:space="preserve"> Capacity trading service</t>
  </si>
  <si>
    <t xml:space="preserve"> In pipe trading service</t>
  </si>
  <si>
    <t>Other (please specify)</t>
  </si>
  <si>
    <t>Provided to related parties</t>
  </si>
  <si>
    <t>Direct revenue</t>
  </si>
  <si>
    <t>Customer contribution revenue</t>
  </si>
  <si>
    <t>Total direct revenue</t>
  </si>
  <si>
    <t>Other direct revenue</t>
  </si>
  <si>
    <t>Total indirect revenue allocated</t>
  </si>
  <si>
    <t>Insurance</t>
  </si>
  <si>
    <t>Licence and regulatory costs</t>
  </si>
  <si>
    <t>Directly attributable finance charges</t>
  </si>
  <si>
    <t>Indirect revenue allocated</t>
  </si>
  <si>
    <t>Employee costs</t>
  </si>
  <si>
    <t xml:space="preserve">Shared asset depreciation </t>
  </si>
  <si>
    <t>Loss from sale of shared fixed assets</t>
  </si>
  <si>
    <t>Amounts excluding related party transactions</t>
  </si>
  <si>
    <t>Related party transactions</t>
  </si>
  <si>
    <t>Direct costs</t>
  </si>
  <si>
    <t>Total direct costs</t>
  </si>
  <si>
    <t>Total costs</t>
  </si>
  <si>
    <t>Other direct costs</t>
  </si>
  <si>
    <t>Information technology and communication costs</t>
  </si>
  <si>
    <t>Rental and leasing costs</t>
  </si>
  <si>
    <t>Leasing and rental costs</t>
  </si>
  <si>
    <t>Pipeline assets</t>
  </si>
  <si>
    <t>Closing pipeline carrying value</t>
  </si>
  <si>
    <t>Other assets</t>
  </si>
  <si>
    <t>% allocated to pipeline</t>
  </si>
  <si>
    <t>Income statement account applied to</t>
  </si>
  <si>
    <t>Acquisition date</t>
  </si>
  <si>
    <t>Useful life</t>
  </si>
  <si>
    <t>Construction cost</t>
  </si>
  <si>
    <t>Additions</t>
  </si>
  <si>
    <t>Cost base</t>
  </si>
  <si>
    <t>Written down value</t>
  </si>
  <si>
    <t>Years</t>
  </si>
  <si>
    <t>Total pipeline assets</t>
  </si>
  <si>
    <t>Disposal (at cost)</t>
  </si>
  <si>
    <t>Backhaul services</t>
  </si>
  <si>
    <t>Capacity trading service</t>
  </si>
  <si>
    <t>In pipe trading service</t>
  </si>
  <si>
    <t>Year</t>
  </si>
  <si>
    <t>Asset description</t>
  </si>
  <si>
    <t>Compressors</t>
  </si>
  <si>
    <t>Closing compressors carrying value</t>
  </si>
  <si>
    <t>Odourant plants</t>
  </si>
  <si>
    <t>Closing buildings carrying value</t>
  </si>
  <si>
    <t>Total allocated to pipeline excluding related parties</t>
  </si>
  <si>
    <t>Total related party amounts allocated to pipeline</t>
  </si>
  <si>
    <t>Total exempt services</t>
  </si>
  <si>
    <t>Capacity based</t>
  </si>
  <si>
    <t>Volumetric based</t>
  </si>
  <si>
    <t>Financial performance measures</t>
  </si>
  <si>
    <t>Earnings before interest and tax</t>
  </si>
  <si>
    <t>Total assets</t>
  </si>
  <si>
    <t>Return on assets</t>
  </si>
  <si>
    <t>Pipeline</t>
  </si>
  <si>
    <t>Earnings before Interest and tax (EBIT)</t>
  </si>
  <si>
    <t>Pipeline information</t>
  </si>
  <si>
    <t>Other Services</t>
  </si>
  <si>
    <t>Postage Stamp Transportation Services</t>
  </si>
  <si>
    <t>Zonal Based Transportation Services</t>
  </si>
  <si>
    <t>Distance Based Transportation Services (to major delivery points)</t>
  </si>
  <si>
    <t>Zone 1</t>
  </si>
  <si>
    <t>Zone 2</t>
  </si>
  <si>
    <t>Zone 3</t>
  </si>
  <si>
    <t>Major Delivery Point 2</t>
  </si>
  <si>
    <t>Major Delivery Point 3</t>
  </si>
  <si>
    <t>Other Delivery Points</t>
  </si>
  <si>
    <t>Capacity based charges</t>
  </si>
  <si>
    <t>Volumetric based charges</t>
  </si>
  <si>
    <t>Total Postage Stamp Revenue</t>
  </si>
  <si>
    <t>Total Zonal Revenue</t>
  </si>
  <si>
    <t>Total Distance Based Revenue</t>
  </si>
  <si>
    <t>Revenue</t>
  </si>
  <si>
    <t>Operating expenses</t>
  </si>
  <si>
    <t>Net tax liabilities</t>
  </si>
  <si>
    <t>Shared supporting assets</t>
  </si>
  <si>
    <t xml:space="preserve">Inventories </t>
  </si>
  <si>
    <t>Deferred tax assets</t>
  </si>
  <si>
    <t>Total shared supporting assets allocated</t>
  </si>
  <si>
    <t>Maintenance capitalised</t>
  </si>
  <si>
    <t>Description (list each individual  balance sheet item)</t>
  </si>
  <si>
    <t xml:space="preserve">Useful life </t>
  </si>
  <si>
    <t>years</t>
  </si>
  <si>
    <t>Reason for choosing this useful life</t>
  </si>
  <si>
    <t>Total service revenue</t>
  </si>
  <si>
    <t>Provided to non related parties</t>
  </si>
  <si>
    <t>Repairs and maintenance</t>
  </si>
  <si>
    <t>Wages</t>
  </si>
  <si>
    <t>Borrowing costs</t>
  </si>
  <si>
    <t xml:space="preserve">Total </t>
  </si>
  <si>
    <t>Source</t>
  </si>
  <si>
    <t>Total allocated to pipeline</t>
  </si>
  <si>
    <t>Construction date</t>
  </si>
  <si>
    <t>Service category</t>
  </si>
  <si>
    <t>Revenue by service</t>
  </si>
  <si>
    <t>Asset useful life</t>
  </si>
  <si>
    <t>Total capitalised pipeline construction costs</t>
  </si>
  <si>
    <t>Pipelines</t>
  </si>
  <si>
    <t>City Gates, supply regulators and valve stations</t>
  </si>
  <si>
    <t>Closing city gates, supply regulators and valve stations carrying value</t>
  </si>
  <si>
    <t>Metering</t>
  </si>
  <si>
    <t>Closing Metering</t>
  </si>
  <si>
    <t>SCADA (Communications)</t>
  </si>
  <si>
    <t>Closing SCADA carrying value</t>
  </si>
  <si>
    <t>Land and easements</t>
  </si>
  <si>
    <t>Closing land and easements carrying value</t>
  </si>
  <si>
    <t>Other non-depreciable pipeline assets</t>
  </si>
  <si>
    <t>Estimated residual value</t>
  </si>
  <si>
    <t xml:space="preserve"> Firm forward haul transportation services</t>
  </si>
  <si>
    <t>Interruptible or as available transportation services</t>
  </si>
  <si>
    <t>Shared costs</t>
  </si>
  <si>
    <t>Asset impairment</t>
  </si>
  <si>
    <t>Impairment date</t>
  </si>
  <si>
    <t>Basis for impairment</t>
  </si>
  <si>
    <t>Reporting template</t>
  </si>
  <si>
    <t>Reporting period start date:</t>
  </si>
  <si>
    <t>Reporting period end date:</t>
  </si>
  <si>
    <t>Shared assets</t>
  </si>
  <si>
    <t>Recovered capital method (rule 569(4))</t>
  </si>
  <si>
    <t>Return on capital</t>
  </si>
  <si>
    <t>Total Return of Capital</t>
  </si>
  <si>
    <t>Negative residual value</t>
  </si>
  <si>
    <t>Reversal date</t>
  </si>
  <si>
    <t>Basis for Reversal</t>
  </si>
  <si>
    <t>Description (list each individual shared asset category greater than 5%)</t>
  </si>
  <si>
    <t>Category of shared assets</t>
  </si>
  <si>
    <t>Total amount</t>
  </si>
  <si>
    <t>Description of works</t>
  </si>
  <si>
    <t>Date recognised</t>
  </si>
  <si>
    <t>Firm forward haul transportation services</t>
  </si>
  <si>
    <t>$'000</t>
  </si>
  <si>
    <t>Total TJ</t>
  </si>
  <si>
    <t>Other shared costs</t>
  </si>
  <si>
    <t>Total shared costs allocated</t>
  </si>
  <si>
    <t>Pipeline length (km)</t>
  </si>
  <si>
    <t xml:space="preserve">Year ending </t>
  </si>
  <si>
    <t xml:space="preserve">   other service (insert description)</t>
  </si>
  <si>
    <t>$ nominal</t>
  </si>
  <si>
    <t>Table 1.1: Pipeline details</t>
  </si>
  <si>
    <t>Table 1.2: Pipeline services provided</t>
  </si>
  <si>
    <t>Table 2.1.1:  Revenue by service</t>
  </si>
  <si>
    <t>Table 2.2.1: Customer contributions received</t>
  </si>
  <si>
    <t>Table 2.2.2: Government contributions received</t>
  </si>
  <si>
    <t xml:space="preserve">Description </t>
  </si>
  <si>
    <t>(list each individual revenue item)</t>
  </si>
  <si>
    <t>Indirect revenue</t>
  </si>
  <si>
    <t>Table 2.3.1: Indirect revenue allocation</t>
  </si>
  <si>
    <t>Table 2.4.1: Shared cost allocation</t>
  </si>
  <si>
    <t xml:space="preserve"> (list each individual cost)</t>
  </si>
  <si>
    <t>Statement of pipeline revenues and expenses</t>
  </si>
  <si>
    <t>Revenue - contributions</t>
  </si>
  <si>
    <t>Statement of pipeline assets</t>
  </si>
  <si>
    <t>Table 3.1: Pipeline assets</t>
  </si>
  <si>
    <t>Table 4.1: Recovered capital method - pipeline assets</t>
  </si>
  <si>
    <t>Capital expenditure</t>
  </si>
  <si>
    <t>Weighted average prices</t>
  </si>
  <si>
    <t xml:space="preserve"> Interruptible or as available transportation services</t>
  </si>
  <si>
    <t>Table 5.1:  Weighted average prices</t>
  </si>
  <si>
    <t>Return of capital</t>
  </si>
  <si>
    <t>Recovered capital method total asset value</t>
  </si>
  <si>
    <t>Drag and drop columns if required</t>
  </si>
  <si>
    <t>Impairment amount $ nominal</t>
  </si>
  <si>
    <t>Prior Impairment amount 
$ nominal</t>
  </si>
  <si>
    <t>Reversal amount
$nominal</t>
  </si>
  <si>
    <t>Expenditure ($ nominal)</t>
  </si>
  <si>
    <t xml:space="preserve">insert asset description </t>
  </si>
  <si>
    <t>Table 3.1.1: Asset useful life</t>
  </si>
  <si>
    <t>Table 3.2.2: Asset impairment reversals</t>
  </si>
  <si>
    <t>Table 3.2.1: Assets impaired</t>
  </si>
  <si>
    <t>Table 3.4.1: Shared supporting asset allocation</t>
  </si>
  <si>
    <t>Service provider:</t>
  </si>
  <si>
    <t>Pipeline name:</t>
  </si>
  <si>
    <t>Indirect revenue excluding related parties</t>
  </si>
  <si>
    <t>Shared costs excluding related parties</t>
  </si>
  <si>
    <t>Indirect  revenue from related parties</t>
  </si>
  <si>
    <t>Shared costs paid to related parties</t>
  </si>
  <si>
    <t>Table 4.2: Pipeline details</t>
  </si>
  <si>
    <t>Basis of Preparation reference</t>
  </si>
  <si>
    <t>Table 1.1.1: Return on assets</t>
  </si>
  <si>
    <t>Table 2.1:  Statement of pipeline revenues and expenses</t>
  </si>
  <si>
    <t>Table 4.1.1: Capital expenditure greater than 5% of construction cost</t>
  </si>
  <si>
    <t>Firm stand alone compression services</t>
  </si>
  <si>
    <t>Firm park/park and loan services</t>
  </si>
  <si>
    <t>Stand alone compression services</t>
  </si>
  <si>
    <t>Additional (optional) notes and information</t>
  </si>
  <si>
    <t>Reporting period</t>
  </si>
  <si>
    <t>Previous reporting period</t>
  </si>
  <si>
    <t>Other depreciable pipeline assets</t>
  </si>
  <si>
    <t>Closing other depreciable pipeline assets carrying value</t>
  </si>
  <si>
    <t>Firm stand-alone compression service</t>
  </si>
  <si>
    <t>Interruptible or as available stand-alone compression service</t>
  </si>
  <si>
    <t>Stand-alone compression services</t>
  </si>
  <si>
    <t>Services exemption granted from ERA for Weighted Average Price disclosure</t>
  </si>
  <si>
    <t>Table 5.1.1: ERA exemptions</t>
  </si>
  <si>
    <t>Reporting Period</t>
  </si>
  <si>
    <t>Date</t>
  </si>
  <si>
    <t>ERA amendment#</t>
  </si>
  <si>
    <t>Worksheet</t>
  </si>
  <si>
    <t>Table</t>
  </si>
  <si>
    <t>Cell</t>
  </si>
  <si>
    <t>Change</t>
  </si>
  <si>
    <t>Reason</t>
  </si>
  <si>
    <t>Formula updated</t>
  </si>
  <si>
    <t>3.1 Pipeline asset useful life</t>
  </si>
  <si>
    <t>Amendment record</t>
  </si>
  <si>
    <t>New worksheet inserted</t>
  </si>
  <si>
    <t>2. Revenue and expenses</t>
  </si>
  <si>
    <t>F13</t>
  </si>
  <si>
    <t>Formula corrected</t>
  </si>
  <si>
    <t>Formula amended to sum both elements of 'Direct revenue' to get 'Total direct revenue'.</t>
  </si>
  <si>
    <t>D33:E33</t>
  </si>
  <si>
    <t>Formula inserted</t>
  </si>
  <si>
    <t>Formula to aggregate relevant rows (Metering) to determine Closing value for metering assets</t>
  </si>
  <si>
    <t>3.3 Depreciation</t>
  </si>
  <si>
    <t>3.3.1</t>
  </si>
  <si>
    <t xml:space="preserve">D9:D52 </t>
  </si>
  <si>
    <t>List amended</t>
  </si>
  <si>
    <t>The term 'other depreciable assets' has been replaced with ' other depreciable pipeline assets' to match the terms used on worksheet 3.</t>
  </si>
  <si>
    <t>M7 and N7</t>
  </si>
  <si>
    <t>Heading amended</t>
  </si>
  <si>
    <t>The heading has been amended to make it clear that accumulated depreciation is to be reported for both the current reporting period and the prior period.</t>
  </si>
  <si>
    <t>I5:K5</t>
  </si>
  <si>
    <t>Guidance note added</t>
  </si>
  <si>
    <t>A guidance note has been added to the worksheet, clarifying that additions, capitalised maintenance and disposals must all be reported on a cumulative basis in this worksheet. Closing asset values are derived in each year with reference to the initial construction cost. Therefore all amendments to this value must be reported on a cumulative basis, to ensure the closing value is adjusted for all additions, disposals or capitalised maintenance.</t>
  </si>
  <si>
    <t>Rows 63-67 and 74-78</t>
  </si>
  <si>
    <t>rows inserted</t>
  </si>
  <si>
    <t>New items inserted to record Leased Assets as per AASB16.</t>
  </si>
  <si>
    <t>Formulae updated to include leased assets</t>
  </si>
  <si>
    <t xml:space="preserve">D14, D19, D25, D31, D37, D43, D49, D59 </t>
  </si>
  <si>
    <t>Formulae corrected</t>
  </si>
  <si>
    <t>3.1.1</t>
  </si>
  <si>
    <t>Allow for lease asset information</t>
  </si>
  <si>
    <t>Cover</t>
  </si>
  <si>
    <t>D31:F32</t>
  </si>
  <si>
    <t>To be visible.</t>
  </si>
  <si>
    <t>1.1 Financial performance</t>
  </si>
  <si>
    <t>1.1.1</t>
  </si>
  <si>
    <t>C10</t>
  </si>
  <si>
    <t>Formatting - changed from Accounting Comma to Percentage Percent</t>
  </si>
  <si>
    <t>To disclose percentage with appropriate signage</t>
  </si>
  <si>
    <t>3.3 Depreciation amortisation</t>
  </si>
  <si>
    <t>3.3.2</t>
  </si>
  <si>
    <t>L58:L78</t>
  </si>
  <si>
    <t>Insert column</t>
  </si>
  <si>
    <t>To explicitly allow for prior period depreciation</t>
  </si>
  <si>
    <t>Row 59</t>
  </si>
  <si>
    <t>D58</t>
  </si>
  <si>
    <t>D9:D52</t>
  </si>
  <si>
    <t>List updated</t>
  </si>
  <si>
    <t>4 Recovered Capital</t>
  </si>
  <si>
    <t>Rows 15, 22, 29</t>
  </si>
  <si>
    <t>New items inserted to record Leased Assets</t>
  </si>
  <si>
    <t>E15, E22 and E29</t>
  </si>
  <si>
    <t>Formula added</t>
  </si>
  <si>
    <t>F16:BH16 and F23:BH23</t>
  </si>
  <si>
    <t>3.3.1 and 3.3.2</t>
  </si>
  <si>
    <t>B5, B56, K7, G58, J58 and M58</t>
  </si>
  <si>
    <t>Headings updated for clarity</t>
  </si>
  <si>
    <t>Reformat</t>
  </si>
  <si>
    <t>E60:E77</t>
  </si>
  <si>
    <t>E9:E52</t>
  </si>
  <si>
    <t>Table 3.3.1: Pipeline assets at cost</t>
  </si>
  <si>
    <t>Additions, capitalised maintenance and disposals must be reported on a cumulative basis</t>
  </si>
  <si>
    <t>Disposals or Early termination</t>
  </si>
  <si>
    <t>Prior years' accumulated depreciation</t>
  </si>
  <si>
    <t>Table 3.3.2: Shared assets at cost</t>
  </si>
  <si>
    <t>Leased Assets</t>
  </si>
  <si>
    <t>Closing leased asset carrying value</t>
  </si>
  <si>
    <t>Shared leased assets</t>
  </si>
  <si>
    <t>D9:D38</t>
  </si>
  <si>
    <t>Formatting</t>
  </si>
  <si>
    <t>Leased Asset</t>
  </si>
  <si>
    <t>Leased Asset Interest/Financing Charge</t>
  </si>
  <si>
    <t>A7</t>
  </si>
  <si>
    <t>a typographical error fixed.</t>
  </si>
  <si>
    <t>Corrected the spelling from 'insructions' to 'instructions'.</t>
  </si>
  <si>
    <t>Dark cyan = ERA instructions/headings</t>
  </si>
  <si>
    <t>D7</t>
  </si>
  <si>
    <t>Corrected the spelling from 'acqusition' to 'acquisition'.</t>
  </si>
  <si>
    <t>D18</t>
  </si>
  <si>
    <t>Construction cost or acquisition cost (where allowed) apportioned</t>
  </si>
  <si>
    <t>The cells have been reformatted to show dd/mm/yyyy</t>
  </si>
  <si>
    <t>Formulae amended to include prior year accumulated depreciation plus current year depreciation.  It was only picking up current year depreciation.</t>
  </si>
  <si>
    <t>This sheet captures the changes made to this non scheme financial reporting template.</t>
  </si>
  <si>
    <t>B21:F26 and B33:F38</t>
  </si>
  <si>
    <t>D60:D77</t>
  </si>
  <si>
    <t>D69:E69 and D84:E84</t>
  </si>
  <si>
    <t>Tab renamed 3.3 Depreciation amortisation</t>
  </si>
  <si>
    <t>To record additions and improvements capitalised</t>
  </si>
  <si>
    <t>To only pick up initial acquisition costs</t>
  </si>
  <si>
    <t>Added Leased assets to drop list</t>
  </si>
  <si>
    <t>Added Shared leased assets to drop list</t>
  </si>
  <si>
    <t>To sum columns F to BH for respective items</t>
  </si>
  <si>
    <t>To include Leased Assets in total</t>
  </si>
  <si>
    <t>A25:E25</t>
  </si>
  <si>
    <t>Question added</t>
  </si>
  <si>
    <t>To record publication date of the report</t>
  </si>
  <si>
    <t>A27:E27</t>
  </si>
  <si>
    <t>To record the date to which the reported information is current</t>
  </si>
  <si>
    <t>A29:K29</t>
  </si>
  <si>
    <t>Summary</t>
  </si>
  <si>
    <t>New worksheet added</t>
  </si>
  <si>
    <t>To enhance accessibility and transparency of the reported information by providing a 'quick glance' view of the key information reported in the template.</t>
  </si>
  <si>
    <t>1. Pipeline information</t>
  </si>
  <si>
    <t>B16, B20, B21</t>
  </si>
  <si>
    <t>Heading renamed</t>
  </si>
  <si>
    <t>To be consistent with the pipeline service categories in Table 2.1.1.</t>
  </si>
  <si>
    <t>Row 12:14 / C12:C14</t>
  </si>
  <si>
    <t xml:space="preserve">Rows added
</t>
  </si>
  <si>
    <t xml:space="preserve">New categories are added to improve the clarity and consistency of revenue streams.
- Customer contribution revenue (removed from Table 2.1.1)
- Government contribution revenue (removed rom (Table 2.1.1)
- Profit from sale of fixed assets </t>
  </si>
  <si>
    <t>D32:D40
E32:E40</t>
  </si>
  <si>
    <t>To correctly populate data from Table 2.4.1</t>
  </si>
  <si>
    <t>I16</t>
  </si>
  <si>
    <t xml:space="preserve">To include new revenue categories and correctly calculate the ‘total direct revenue’ </t>
  </si>
  <si>
    <t>2.1 Revenue by service</t>
  </si>
  <si>
    <t>2.1.1</t>
  </si>
  <si>
    <t>Heading/label renamed</t>
  </si>
  <si>
    <t xml:space="preserve">Headings changed from 'Direct Revenue' to  ‘Revenue by service’ and from 'Total revenue (C24) to ‘Total service revenue’ (C21) to clarify that Table 2.1.1 only captures service revenue rather than all direct revenue. </t>
  </si>
  <si>
    <t>Rows 21:23/ C21:C23</t>
  </si>
  <si>
    <t>Rows removed</t>
  </si>
  <si>
    <t xml:space="preserve"> “Park and park and loan services” is split into two rows: “Park services” (row 16) and “Park and loan services (row 17) to be consistent with service categories in Table 1.2.</t>
  </si>
  <si>
    <t>Row 20</t>
  </si>
  <si>
    <t>Description renamed</t>
  </si>
  <si>
    <t>I21</t>
  </si>
  <si>
    <t>To correctly calculate the ‘total service revenue’.</t>
  </si>
  <si>
    <t>2.2 Revenue contributions</t>
  </si>
  <si>
    <t>2.2.1</t>
  </si>
  <si>
    <t>E9:E14</t>
  </si>
  <si>
    <t>To add sum formula (E=C+D)</t>
  </si>
  <si>
    <t>2.3 Indirect revenue</t>
  </si>
  <si>
    <t>2.3.1</t>
  </si>
  <si>
    <t>E2:G4</t>
  </si>
  <si>
    <t>To prompt operators to include sufficient information on their basis of preparation, explaining allocation methodologies and basis of allocators.</t>
  </si>
  <si>
    <t>2.4 Shared costs</t>
  </si>
  <si>
    <t>2.4.1</t>
  </si>
  <si>
    <t xml:space="preserve">To correct double counting of other shared costs. </t>
  </si>
  <si>
    <t>Formatting changed</t>
  </si>
  <si>
    <t>To remove uppercase in some words.</t>
  </si>
  <si>
    <t>Headings added</t>
  </si>
  <si>
    <t>Add headings ‘Pipeline assets’ and ‘Shared supporting assets allocated’ to improve clarity of asset categories.</t>
  </si>
  <si>
    <t>C82</t>
  </si>
  <si>
    <t>Column C</t>
  </si>
  <si>
    <t>3.1 Asset useful life</t>
  </si>
  <si>
    <t>Tab renamed</t>
  </si>
  <si>
    <t>Change format to 'short date'</t>
  </si>
  <si>
    <t>3.2 Asset impairment</t>
  </si>
  <si>
    <t>D8:D22
D28:D54
G28:G54</t>
  </si>
  <si>
    <t>To be consistent with the categories in Table 3.1</t>
  </si>
  <si>
    <t>G53</t>
  </si>
  <si>
    <t>To add sum formula</t>
  </si>
  <si>
    <t>Numbers formatted to the nearest whole number</t>
  </si>
  <si>
    <t>3.4 Shared supporting assets</t>
  </si>
  <si>
    <t>3.4.1</t>
  </si>
  <si>
    <t>D9:D40</t>
  </si>
  <si>
    <t>List created</t>
  </si>
  <si>
    <t>To disclose opening asset value and rate of return (WACC) of each year</t>
  </si>
  <si>
    <t>E11</t>
  </si>
  <si>
    <t>Revised formula to sum F11:BH11, consistent with the treatment of other cost components that make up the ‘cost base’</t>
  </si>
  <si>
    <t>E25</t>
  </si>
  <si>
    <t>Formula deleted</t>
  </si>
  <si>
    <t>Formula not required</t>
  </si>
  <si>
    <t>F31:BH31</t>
  </si>
  <si>
    <t>To exclude row 25 which is not an input cell</t>
  </si>
  <si>
    <t>F8:BH8</t>
  </si>
  <si>
    <t>To adjust formula to display year and allow cross-referencing with the Summary tab</t>
  </si>
  <si>
    <t>Column B</t>
  </si>
  <si>
    <t>Column added</t>
  </si>
  <si>
    <t>To disclose the reference to the basis of preparation where pipeline operator may have explained the basis of allocation between pipeline and service types</t>
  </si>
  <si>
    <t>To disclose if estimates were used by the pipeline operator to allocate revenue between pipelines and  service types.</t>
  </si>
  <si>
    <t>Heading added</t>
  </si>
  <si>
    <t>To be consistent with other worksheets</t>
  </si>
  <si>
    <t>F10:BJ10</t>
  </si>
  <si>
    <t>Headings amended
Formatting changed</t>
  </si>
  <si>
    <t>All worksheets</t>
  </si>
  <si>
    <t>Numerical cells</t>
  </si>
  <si>
    <t>Publication date of this report:</t>
  </si>
  <si>
    <t>Reported information is current at:</t>
  </si>
  <si>
    <t>Has any information in this template been amended since last published within this current reporting period?</t>
  </si>
  <si>
    <t>Amendment reference</t>
  </si>
  <si>
    <t>All numbers are expressed in $nominal</t>
  </si>
  <si>
    <t>Revenues and expenses (Table 2.1)</t>
  </si>
  <si>
    <t>Shared costs allocated</t>
  </si>
  <si>
    <t>Earnings before interest and tax (EBIT)</t>
  </si>
  <si>
    <t xml:space="preserve">Statement of pipeline assets (Table 3.1) </t>
  </si>
  <si>
    <t>Cumulative value as at current reporting period</t>
  </si>
  <si>
    <t>Cumulative value as at previous reporting period</t>
  </si>
  <si>
    <t xml:space="preserve"> Total pipeline assets </t>
  </si>
  <si>
    <t>Shared property, plant and equipment</t>
  </si>
  <si>
    <t xml:space="preserve">Shared leased assets </t>
  </si>
  <si>
    <t>Inventories</t>
  </si>
  <si>
    <t xml:space="preserve">Deferred tax assets </t>
  </si>
  <si>
    <t>Other shared assets</t>
  </si>
  <si>
    <t>Total shared assets allocated</t>
  </si>
  <si>
    <t xml:space="preserve">Total assets </t>
  </si>
  <si>
    <t>Return on assets (EBIT/Total assets value) (Table 1.1.1)</t>
  </si>
  <si>
    <t>Recovered capital value  (Table 4.1)</t>
  </si>
  <si>
    <t>Pipeline assets cost base</t>
  </si>
  <si>
    <t>Shared assets allocated cost base</t>
  </si>
  <si>
    <t>Total return of capital</t>
  </si>
  <si>
    <t>Opening asset value</t>
  </si>
  <si>
    <t>Rate of return (WACC)</t>
  </si>
  <si>
    <t>For information only - yearly percentage change</t>
  </si>
  <si>
    <t xml:space="preserve">Weighted average price (Table 5.1) </t>
  </si>
  <si>
    <t>Revenue 
$'000</t>
  </si>
  <si>
    <t>MDQ 
Total TJ</t>
  </si>
  <si>
    <t>WAP 
$/GJ</t>
  </si>
  <si>
    <t>Total 
TJ</t>
  </si>
  <si>
    <t>Postage Stamp</t>
  </si>
  <si>
    <t>Zonal based - Zone 1</t>
  </si>
  <si>
    <t>Zonal based - Zone 2</t>
  </si>
  <si>
    <t>Zonal based - Zone 3</t>
  </si>
  <si>
    <t>Distance based - Major delivery point 1</t>
  </si>
  <si>
    <t>Distance based - Major delivery point 2</t>
  </si>
  <si>
    <t>Distance based - Major delivery point 3</t>
  </si>
  <si>
    <t>Distance based - Other delivery points</t>
  </si>
  <si>
    <t>Exempt services</t>
  </si>
  <si>
    <t xml:space="preserve">For information only </t>
  </si>
  <si>
    <t>As reported in 'Statement of pipeline assets'</t>
  </si>
  <si>
    <t xml:space="preserve">Total asset value (depreciated book value vs. recovered capital method asset value) </t>
  </si>
  <si>
    <t>Shared asset value as a % of total asset value</t>
  </si>
  <si>
    <t>Pipeline asset value as a % of total asset value</t>
  </si>
  <si>
    <t>As reported in 'Revenue and expenses'</t>
  </si>
  <si>
    <t>Direct revenue as a % of total revenue</t>
  </si>
  <si>
    <t>Indirect revenue as a % of total revenue</t>
  </si>
  <si>
    <t xml:space="preserve">Direct costs as a % of total costs </t>
  </si>
  <si>
    <t xml:space="preserve">Shared costs as a % of total costs </t>
  </si>
  <si>
    <t xml:space="preserve">For reconciliation </t>
  </si>
  <si>
    <t>As reported in 'Depreciation amortisation'</t>
  </si>
  <si>
    <t xml:space="preserve">Depreciation for pipeline assets </t>
  </si>
  <si>
    <t xml:space="preserve">Depreciation for shared assets </t>
  </si>
  <si>
    <t xml:space="preserve"> Firm forward haul transportation service</t>
  </si>
  <si>
    <t xml:space="preserve"> Firm stand-alone compression service</t>
  </si>
  <si>
    <t xml:space="preserve"> Interruptible or as available stand-alone compression service</t>
  </si>
  <si>
    <t>Government contribution revenue</t>
  </si>
  <si>
    <t>Indirect operating expenses</t>
  </si>
  <si>
    <t>Impairment losses (nature of the impairment loss)</t>
  </si>
  <si>
    <t>Park services</t>
  </si>
  <si>
    <t>Park and loan services</t>
  </si>
  <si>
    <t>Other pipeline revenue (if relevant)</t>
  </si>
  <si>
    <t>Please ensure allocation methodologies are explained in sufficient detail in the Basis of Preparation as required under section 3.2.4 of the Guideline</t>
  </si>
  <si>
    <t>Pipeline Assets</t>
  </si>
  <si>
    <t>Capitalised maintenance or improvements</t>
  </si>
  <si>
    <t>Disposals or early termination (at cost)</t>
  </si>
  <si>
    <t>Initial construction or acquisition costs</t>
  </si>
  <si>
    <t>Disposal or early termination (at cost)</t>
  </si>
  <si>
    <t>Odorant plants</t>
  </si>
  <si>
    <t>Closing odorant plants carrying value</t>
  </si>
  <si>
    <t>Depreciation (Amortisation)</t>
  </si>
  <si>
    <t>Shared supporting assets allocated</t>
  </si>
  <si>
    <t>Depreciation (amortisation)</t>
  </si>
  <si>
    <t>Closing shared leased asset carrying value</t>
  </si>
  <si>
    <t>Initial construction or acquisition cost</t>
  </si>
  <si>
    <t>Current year depreciation</t>
  </si>
  <si>
    <t>No</t>
  </si>
  <si>
    <t>Depreciation and amortisation</t>
  </si>
  <si>
    <t>For information</t>
  </si>
  <si>
    <t>Has there been any use of estimates to allocate revenue to each transportation service?</t>
  </si>
  <si>
    <t>Basis of preparation reference</t>
  </si>
  <si>
    <t>Revenue $'000</t>
  </si>
  <si>
    <t>MDQ
Total TJ*</t>
  </si>
  <si>
    <t>$ '000</t>
  </si>
  <si>
    <t>* MDQ (Total TJ) = sum of MDQ’s over the reporting period in TJs</t>
  </si>
  <si>
    <t>Row 22</t>
  </si>
  <si>
    <t>Explanatory note added</t>
  </si>
  <si>
    <t>Date cells</t>
  </si>
  <si>
    <t>Amend relevant date cells to ensure format is in date style</t>
  </si>
  <si>
    <r>
      <t xml:space="preserve">To clarify the MDQ unit above as:
</t>
    </r>
    <r>
      <rPr>
        <i/>
        <sz val="10"/>
        <rFont val="Arial"/>
        <family val="2"/>
      </rPr>
      <t xml:space="preserve">Total TJ = sum of MDQ’s over the reporting period in TJs </t>
    </r>
  </si>
  <si>
    <t>Row 16</t>
  </si>
  <si>
    <t>Replaced "Distribution/transmission revenue" (originally C19) with "Other pipeline services (if relevant)" (now C20) to be consistent with Table 2.1.</t>
  </si>
  <si>
    <t>Formula added
Formatting changed</t>
  </si>
  <si>
    <t>To improve the consistency and structuring of labelling between Table 3.1 and Table 3.3.1.
Each asset category will have the following reporting lines, as applicable:
-	Initial construction or acquisition costs 
-	Additions
-	Capitalised maintenance or improvements
-	Depreciation 
-	Disposals or early termination (at cost)</t>
  </si>
  <si>
    <t>3. Statement of pipeline assets</t>
  </si>
  <si>
    <t>4. Recovered Capital</t>
  </si>
  <si>
    <t>Renamed 'shared supporting assets' to 'shared property, plant and equipment' to be consistent with the labelling between worksheets</t>
  </si>
  <si>
    <t>Changed format from number to 'short date'</t>
  </si>
  <si>
    <t>B1</t>
  </si>
  <si>
    <t>To be consistent with tab name</t>
  </si>
  <si>
    <t>To be consistent with the labelling of categories in Table 3.1</t>
  </si>
  <si>
    <t>B58:N59</t>
  </si>
  <si>
    <t>Cell colour changed to be consistent with other tables</t>
  </si>
  <si>
    <t>To add dropdown list consistent with the categories in Table 3.1</t>
  </si>
  <si>
    <t>Minor punctuation amendment</t>
  </si>
  <si>
    <t>5. Weighted average price</t>
  </si>
  <si>
    <t>C19:20</t>
  </si>
  <si>
    <t>To be consistent with other tables</t>
  </si>
  <si>
    <t>Contents</t>
  </si>
  <si>
    <t>Contents updated</t>
  </si>
  <si>
    <t>To update formula following changes in asset categories/ sub-categories,  and correct previous errors.</t>
  </si>
  <si>
    <t>As reported in 'Recovered capital'</t>
  </si>
  <si>
    <t>Rows added
Sub-categories amended
Formatting changed</t>
  </si>
  <si>
    <t>C29:D36</t>
  </si>
  <si>
    <t>List added</t>
  </si>
  <si>
    <t>To add a yes/no dropdown list, consistent with other rows.</t>
  </si>
  <si>
    <t>Amend relevant numerical cells to ensure format is in comma style, negative values in brackets and rounded off to nearest whole number</t>
  </si>
  <si>
    <t>Leased assets</t>
  </si>
  <si>
    <t>C34 and C39</t>
  </si>
  <si>
    <t>F11 and I11</t>
  </si>
  <si>
    <t>C10 and C21</t>
  </si>
  <si>
    <t xml:space="preserve">H36 and I36 </t>
  </si>
  <si>
    <t>C11 and C16</t>
  </si>
  <si>
    <t>C8 and C81</t>
  </si>
  <si>
    <t>H7, J7, G58 and L58</t>
  </si>
  <si>
    <t>F9:F52 and F60:F77</t>
  </si>
  <si>
    <t>Rows 33 and 34</t>
  </si>
  <si>
    <t>B2 and C3</t>
  </si>
  <si>
    <t>Heading (units) amended and format changed for clarity and consistency with formula:
- revenues in $'000
- MDQ in Total TJ
- WAP in $/GJ</t>
  </si>
  <si>
    <t>Closing shared property, plant and equipment carrying value</t>
  </si>
  <si>
    <t>Column E</t>
  </si>
  <si>
    <t>Level 25, 580 George Street</t>
  </si>
  <si>
    <t>Sydney</t>
  </si>
  <si>
    <t>PO Box R41</t>
  </si>
  <si>
    <t>Royal Exchange</t>
  </si>
  <si>
    <t>NSW</t>
  </si>
  <si>
    <t>APARegReporting@apa.com.au</t>
  </si>
  <si>
    <t>Transmission</t>
  </si>
  <si>
    <t>Corporate operating expenditure</t>
  </si>
  <si>
    <t>Shared leased interest</t>
  </si>
  <si>
    <t>Shared leased asset depreciation</t>
  </si>
  <si>
    <t>5-80</t>
  </si>
  <si>
    <t>N/A</t>
  </si>
  <si>
    <t>Various</t>
  </si>
  <si>
    <t>Per leased asset life</t>
  </si>
  <si>
    <t>2.4.6</t>
  </si>
  <si>
    <t>2.4.5</t>
  </si>
  <si>
    <t>Information Technology</t>
  </si>
  <si>
    <t>During FY13</t>
  </si>
  <si>
    <t>During FY14</t>
  </si>
  <si>
    <t>During FY15</t>
  </si>
  <si>
    <t>During FY16</t>
  </si>
  <si>
    <t>During FY17</t>
  </si>
  <si>
    <t>During FY18</t>
  </si>
  <si>
    <t>During FY19</t>
  </si>
  <si>
    <t>During FY20</t>
  </si>
  <si>
    <t>During FY21</t>
  </si>
  <si>
    <t>3.2.3</t>
  </si>
  <si>
    <t>3.2.2</t>
  </si>
  <si>
    <t>3.2.5</t>
  </si>
  <si>
    <t>3.2.4</t>
  </si>
  <si>
    <t>Column D</t>
  </si>
  <si>
    <t>A1</t>
  </si>
  <si>
    <t>$</t>
  </si>
  <si>
    <t>Western Australia</t>
  </si>
  <si>
    <t>Goldfields Gas Pipeline</t>
  </si>
  <si>
    <t>3.2.1</t>
  </si>
  <si>
    <t>2.3.1 &amp; 2.3.1.1</t>
  </si>
  <si>
    <t>2.3.2</t>
  </si>
  <si>
    <t>2.3.2.1</t>
  </si>
  <si>
    <t>2.4.4</t>
  </si>
  <si>
    <t>2.3.2.2</t>
  </si>
  <si>
    <t>Customer Contributions</t>
  </si>
  <si>
    <t>Per Appendix A - Pipeline asset lives</t>
  </si>
  <si>
    <t>Indefinite</t>
  </si>
  <si>
    <t>During FY08</t>
  </si>
  <si>
    <t>During FY09</t>
  </si>
  <si>
    <t>During FY10</t>
  </si>
  <si>
    <t>During FY11</t>
  </si>
  <si>
    <t>During FY12</t>
  </si>
  <si>
    <t>During FY05</t>
  </si>
  <si>
    <t>During FY06</t>
  </si>
  <si>
    <t>During FY07</t>
  </si>
  <si>
    <t>GOLDFIELDS GAS TRANSMISSION PTY LTD</t>
  </si>
  <si>
    <t>87 004 273 241</t>
  </si>
  <si>
    <t>Paraburdoo Compressor Station and associated infrastruture.</t>
  </si>
  <si>
    <t>Wyloo West Compressor Station, associated infrastructure at scraper station and other Stay in Business Capital Expenditure.</t>
  </si>
  <si>
    <t>Ned Creek Compressor Station, associated infrastructure at scraper station and other Stay in Business Capital Expenditure.</t>
  </si>
  <si>
    <t>Yamima custody transfer meter stations and connection points.</t>
  </si>
  <si>
    <t>Turee Creek Compressor Station, associated infrastructure at scraper station and other Stay in Business capital expenditure.</t>
  </si>
  <si>
    <t>Yarraloola Capacity Upgrade.</t>
  </si>
  <si>
    <t>West Angeles Project.</t>
  </si>
  <si>
    <t>FY08 to FY19</t>
  </si>
  <si>
    <t>FY12 to FY16</t>
  </si>
  <si>
    <t>FY12 to FY14</t>
  </si>
  <si>
    <t>FY12 to FY20</t>
  </si>
  <si>
    <t>Stay in Business Capital Expenditure in relation to SCADA assets.</t>
  </si>
  <si>
    <t>FY14 to FY19</t>
  </si>
  <si>
    <t>Stay in Business capex in relation to Yarraloola Compressor Station.</t>
  </si>
  <si>
    <t>Other Stay In Business Capital Expenditure.</t>
  </si>
  <si>
    <t>Questions added</t>
  </si>
  <si>
    <t>To record if there has been any change to the reported information within the current reporting period since publication date, and identify which part of the ‘basis of preparation’ document captures or explains the change in the published information.</t>
  </si>
  <si>
    <t>To add hyperlink to Summary worksheet and reflect changes in worksheet names (3.1, 3.2 and 3.3)</t>
  </si>
  <si>
    <t>To express percentage in two decimal places</t>
  </si>
  <si>
    <t>Remove uppercase in some words. Corresponding cells in original template are C31 and C36.</t>
  </si>
  <si>
    <t>To amend formula to sum up D11 and E11 and G11 and H11, respectively</t>
  </si>
  <si>
    <t>To delete categories that do not fall under 'service revenue':
-	'Customer contribution revenue' 
-	'Profit from sale of fixed assets'
-	‘Other direct revenue’
These categories are moved to Table 2.1. See amendment # 37.</t>
  </si>
  <si>
    <t>Row split</t>
  </si>
  <si>
    <t>Row 36</t>
  </si>
  <si>
    <t>Change format of totals to 'bold' font</t>
  </si>
  <si>
    <t>Columns D and E
(D66, D33:E33, D71:E71, D80:E80, D83:D87, D90:D94 and D99:E99)</t>
  </si>
  <si>
    <t>Renamed from 3.1 "Pipeline asset useful life" to "Asset useful life' to be consistent with the heading of the worksheet. Worksheet contains shared assets other than pipeline assets.</t>
  </si>
  <si>
    <t>Data entry deleted</t>
  </si>
  <si>
    <t>To remove data entries under 'Acquisition date' column</t>
  </si>
  <si>
    <t>Renamed from 3.2 "Pipeline asset impairment" to "Asset impairment' to be consistent with the heading of the worksheet. Worksheet contains shared assets other than pipeline assets.</t>
  </si>
  <si>
    <t>3.2.1 and 
3.2.2</t>
  </si>
  <si>
    <t>3.3.1 and 
3.3.2</t>
  </si>
  <si>
    <t>3.3.1and
3.3.2</t>
  </si>
  <si>
    <t>3.3.1 and
3.3.2</t>
  </si>
  <si>
    <t>To remove data entries under Acquisition date column</t>
  </si>
  <si>
    <t>Input cells</t>
  </si>
  <si>
    <t>Amend relevant input cells to ensure font colour is blue</t>
  </si>
  <si>
    <t>Enlarge size to make hyperlink to Contents tab more visible and accessible</t>
  </si>
  <si>
    <t>Row 86 (C86:H86)</t>
  </si>
  <si>
    <t>To correctly populate weighted average prices (WAP) of 'interruptible or as available transportation services' (distance based - other delivery points) from Table 5.1</t>
  </si>
  <si>
    <t>F100</t>
  </si>
  <si>
    <t>To correctly populate WAP of exempt services (volume based charge) from Table 5.1</t>
  </si>
  <si>
    <t>D86:87</t>
  </si>
  <si>
    <t>To correctly populate depreciation and disposal values of 'Shared property, plant and equipment' from Table 3.3.2</t>
  </si>
  <si>
    <t>D93:94</t>
  </si>
  <si>
    <t>To correctly populate depreciation and disposal values of 'Shared leased assets' from Table 3.3.2</t>
  </si>
  <si>
    <t>Table reference</t>
  </si>
  <si>
    <t>General</t>
  </si>
  <si>
    <t>APA has counted each contracting entity as a separate customer to determine customer numbers for each pipeline.</t>
  </si>
  <si>
    <t>Pipeline Services listed are those contracted to customers within the reporting period for the pipeline. Some services, in particular non-firm services, may be contracted but not used.</t>
  </si>
  <si>
    <t>AASB 15 reporting in the Pipeline Financial Statements, RCM and Return on Assets</t>
  </si>
  <si>
    <t>As described in the Basis of Preparation, AASB 15 Revenue from Contracts with Customers ("AASB 15") (effective from 1 July 2018) requires a significant financing component to be reported in those circumstances where there is a length of time in between the payment for the service and when APA Group fulfils the performance obligation. A significant financing component has been identified in some revenue contracts on the Goldfields Gas Pipeline.</t>
  </si>
  <si>
    <t>Statutory presentation</t>
  </si>
  <si>
    <t>Part 23 Reporting</t>
  </si>
  <si>
    <t>Difference Statutory and Part 23</t>
  </si>
  <si>
    <t>-</t>
  </si>
  <si>
    <t>time value of money included in reported revenue in the pipeline financial statements on table 2.1, 2.1.1. and 4.1</t>
  </si>
  <si>
    <t>interest expense not permitted to be reported under Part 23 and not included in this reporting</t>
  </si>
  <si>
    <t xml:space="preserve">Net impact of including both Revenue and interest expense associated with the significant financing component of revenue </t>
  </si>
  <si>
    <t>Whilst the Service Provider has reported no other non-depreciable pipeline asset balances, the balances have been reported in the Joint Venture partner’s individual balance sheet.</t>
  </si>
  <si>
    <t xml:space="preserve">As a result, the pipeline financial statements have overstated the return on asset calculation and understated the reported total assets for GGP. </t>
  </si>
  <si>
    <t xml:space="preserve">New assets are reported as commissioned with depreciation assumed in the next fiscal year. </t>
  </si>
  <si>
    <t xml:space="preserve">APA has reported the shared assets information per fiscal year from date of acquisition. </t>
  </si>
  <si>
    <t>Shared assets represents mainly Information Technology assets and other assets such as office related assets and motor vehicles. The values are reported on a gross book basis.</t>
  </si>
  <si>
    <t xml:space="preserve">Capital expenditure is reported in the period when incurred (inclusive of capital work in progress).  The reported capital additions include capitalised maintenance costs.  </t>
  </si>
  <si>
    <t xml:space="preserve">Net tax liabilities incorporates mid-year tax depreciation for capital expenditure incurred during the fiscal year. </t>
  </si>
  <si>
    <t xml:space="preserve">Prior to establishing APA’s Oracle financial system in 2012, APA utilised a different financial system. APA has excluded revenue and cost where it could not be attributed to the GGP uncovered component, particularly in 2007 to 2009. </t>
  </si>
  <si>
    <t xml:space="preserve">GGP’s Recovered Capital Method is for the uncovered component which is the residual of the total cost less the covered component. The financial information for the covered component has been disclosed in the GGP Access Arrangements which can be found on the ERA website.  </t>
  </si>
  <si>
    <t>Some of the assets composing the GGP are regulated by the ERA. The covered GGP includes the GGP mainline from Yarraloola to Kalgoorlie, various laterals and compressor stations. The remaining GGP assets are uncovered and mainly consists of capacity expansion projects which involve compressor stations located on the covered GGP mainline. APA has not reported any initial construction costs as the construction cost of the covered GGP mainline has been disclosed through the regulatory regime.</t>
  </si>
  <si>
    <t>In accordance with the Guideline, as the application of the Recovered Capital Method produces a negative value for the capital base, the value of the capital base has been set to zero.</t>
  </si>
  <si>
    <t>4.1.1</t>
  </si>
  <si>
    <t>The ‘Other Delivery Points’ category combines prices paid by customers at single user delivery points at various locations along the GGP. As such, it combines prices related to both short and long distance services and is not indicative of any particular service provided to a customer.</t>
  </si>
  <si>
    <t>In accordance with the Guideline, APA has not reported revenue in respect of exempt services against the relevant service category in Table 5.1. Instead, revenue associated with exempt services is aggregated and reported under “Total exempt services” in Table 5.1.</t>
  </si>
  <si>
    <t>FY05 to FY21</t>
  </si>
  <si>
    <t>FY07 to FY21</t>
  </si>
  <si>
    <t>FY08 to FY21</t>
  </si>
  <si>
    <t>APA amendment#</t>
  </si>
  <si>
    <t>APA Amendment record</t>
  </si>
  <si>
    <t>N7</t>
  </si>
  <si>
    <t>C116</t>
  </si>
  <si>
    <t>Formula change</t>
  </si>
  <si>
    <t>Formula updated to include shared leased asset depreciation reported under other Other shared costs in tab 2.4 Shared costs</t>
  </si>
  <si>
    <t>Inserted row 78</t>
  </si>
  <si>
    <t>For disclosure purposes</t>
  </si>
  <si>
    <t>1/7/2019 to 30/6/2020</t>
  </si>
  <si>
    <t>FY16 to FY21</t>
  </si>
  <si>
    <t>FY15 to FY21</t>
  </si>
  <si>
    <t>Yes</t>
  </si>
  <si>
    <t xml:space="preserve">In the Statement of Revenue and Expenses, depreciation on shared Right of Use assets and interest expense relating to the Shared asset RoU is included in line item “Other shared costs” (row 40).  </t>
  </si>
  <si>
    <t xml:space="preserve">Interest expense relating to Directly attributable lease liability is reported on row 27 “Directly attributable finance charges”. </t>
  </si>
  <si>
    <t>Customer contribution in table 2.2.1 from FY21 onwards represents revenue in instances where a customer with an underlying GTA contributes to the capital expenditure of the pipeline. FY20 reporting disclosed some deferred revenue and recoverable works as customer contribution revenue which was incorrectly disclosed as customer contribution. The total revenue in table 2.1.1 ‘Revenue by service’ was always correctly reporting the total revenue earned on the pipeline as the Customer contribution amounts automatically formed part of the total revenue table. The deferred revenue should instead of ‘Customer contribution’ have been ‘Other direct revenue’.</t>
  </si>
  <si>
    <t xml:space="preserve">Other depreciable pipeline assets includes items such as information technology systems, motor vehicles, office and pipeline related costs which have different useful lives ranging from 5 to 80 years. APA has reported the information by asset categories in a summary line reflective of all assets acquired at inception to 30 June 2021. </t>
  </si>
  <si>
    <t>APA has reported the information by asset categories in a summary line reflective of all assets acquired from inception to 30 June 2021.</t>
  </si>
  <si>
    <t>The interest component of the leased assets (both Directly attributable and Shared RoU) has been included as part of Leased assets Interest/ Financing charges.</t>
  </si>
  <si>
    <t>Disposals and early terminations are recognised in row 21 and does now include half a year capitalised WACC.</t>
  </si>
  <si>
    <t>The Statement of Pipeline Assets has excluded the reporting of some other non-depreciable pipeline assets (e.g. debtors and inventories and other current assets etc) since its not possible to determine the uncovered part. Capital work in progress is included in other non-depreciable pipeline assets.</t>
  </si>
  <si>
    <t>Bruce Song (Investor Relations Analyst - Investor Rel &amp; Analytics)</t>
  </si>
  <si>
    <t>3.4.1 in Basis of preparation &amp; 6. Notes in this reporting template</t>
  </si>
  <si>
    <t>I29</t>
  </si>
  <si>
    <t>Wrap text</t>
  </si>
  <si>
    <t>+61 (2) 9275 0052</t>
  </si>
  <si>
    <t>Major Delivery Point 1 (Leonora)</t>
  </si>
  <si>
    <t>AM8</t>
  </si>
  <si>
    <t>Description change</t>
  </si>
  <si>
    <t>Description amended to "Major Delivery Point 1 (Leonora)"</t>
  </si>
  <si>
    <t>5.1</t>
  </si>
  <si>
    <t>FY19 to FY21</t>
  </si>
  <si>
    <t>Wiluna Compressor Station and other Stay in Business Capital Expenditure.</t>
  </si>
  <si>
    <t>The GGP uncovered portion mainly consists of compression facilities built on the pipeline which is regulated by the ERA and hence, no initial construction costs have been reported. Construction date 01/01/2005 is the commencement date of uncovered capacity.</t>
  </si>
  <si>
    <t>The financial reporting under non scheme is an annual reporting requirement for APA's non scheme pipelines, requiring annual publishing by 31 October 2021. As the deadline for the year ended 30 June 2021 falls on a weekend, the information was published the next business day - Monday 1st November 2021.</t>
  </si>
  <si>
    <t>Australian regulatory practice provides for a return on capital to be applied to capex as incurred.  Assuming that assets are brought into service evenly throughout the year, a “half-year WACC” is capitalised in the asset value, providing for financing costs between the time an asset is brought into service and the start of the next regulatory year, in which a return on the in-service asset is provided.   
For RCM reporting prior to FY 2021, APA reported a “half-year WACC” in the Return on Capital component of the RCM calculations.  A review of the Financial Reporting Guideline for non-Scheme Pipelines (p20) has identified that this treatment was in error, as the Return on Capital should be applied to “the closing value of the capital base from the immediately preceding year”.  APA’s approach incorrectly calculated the Return on Capital as being based on the closing balance from the immediately preceding year plus half the capital expenditure in the year.
For RCM reporting published from 2021, the Return on Capital has been calculated, for all reported years, based on “the closing value of the capital base from the immediately preceding year”.  The “half-year WACC” has now been added to the reported capital expenditure and capitalised as part of the asset value, consistent with regulatory practice.
This has had an immaterial impact on the RCM calculations. Previously where the Return on Debt related to the current year capital expenditure was considered to be tax deductible as part of the Net Tax Allowance calculation, this is now capitalised as part of the asset value.</t>
  </si>
  <si>
    <r>
      <rPr>
        <b/>
        <sz val="10.5"/>
        <rFont val="Century Gothic"/>
        <family val="2"/>
      </rPr>
      <t>Change in accounting policy – Software-as-a-Service arrangements</t>
    </r>
    <r>
      <rPr>
        <sz val="10.5"/>
        <rFont val="Century Gothic"/>
        <family val="2"/>
      </rPr>
      <t xml:space="preserve">
During the year, APA Group revised its accounting policy to record the configuration and customisation costs incurred in implementation of SaaS arrangements as an operating expense within profit or loss in response to the IFRS Interpretations Committee's ("IFRIC") Agenda Decision published in April 2021 related to accounting for Software-as-a-Service ("SaaS") arrangements. For Group Statutory Financial Accounting purposes, APA Group has implemented the IFRIC Agenda Decision retrospectively. As the regulatory framework under Part 23 does not account for retained earnings, the configuration and customisation costs incurred in implementation of SaaS arrangements for all prior periods (FY2018-FY2020) have been expensed in the current year’s profit or loss in the ‘Statement of Pipeline Revenue and Expenses’ and the ‘Recovered Capital Method’.
For Part 23 reporting, capitalised implementation cost relating to SaaS arrangements were de-recognised in FY 21 through a decrease in the current year allocation of shared support assets. 
Included in the total corporate expenditure of $5,002,900 recorded in the current year’s profit or loss in the ‘Statement of Pipeline Revenue and Expenses’ is $722,869 of implementation costs relating to prior periods that were capitalised and recognised in property, plant and equipment on a cumulative basis through 30 June 2020. APA has assessed that the amounts charged to the profit or loss in FY21, relating to prior periods have no material impact on APA's current nor prior periods Part 23 Financial Reporting. On that basis, APA has not restated the prior period comparative amounts in the ‘Statement of Pipeline Revenue and Expenses’ nor the ‘Recovered Capital Method’. </t>
    </r>
  </si>
  <si>
    <t>The Significant Financing Component has been included in the reported revenue from contracts with customers as the Guideline requires reported revenues to comply with AASB 15. However, the associated interest expense has been excluded from the Pipeline Financial Statement as financing related expenses are not permitted to be reported under the Guideline. The impact on the Pipeline Financial Statement for contracts on the Goldfield Gas Pipeline amounts to:</t>
  </si>
  <si>
    <t xml:space="preserve">APA has reported the aggregate capital expenditure (inclusive of Stay-in-business capital expenditure) incurred each fiscal year.  The 5% threshold of capital expenditure does not include leased asset, shared leased asset or shared assets. Any assets that might have had shared assets included in prior years reporting have been removed for consistency. Capital expenditure greater than 5% generally relates to significant expenditure for each non-scheme pipeline. Lease-funded pipeline capital expenditure could be included in the capital expenditure for comparison. 
The projects reported in excess of 5% capital expenditure for any given year is capital expenditure at cost (excluding the half year capitalised WACC) in relation to the total construction cost (which is inclusive of capitalised WACC). </t>
  </si>
  <si>
    <r>
      <rPr>
        <b/>
        <sz val="10.5"/>
        <rFont val="Century Gothic"/>
        <family val="2"/>
      </rPr>
      <t>Negative residual value</t>
    </r>
    <r>
      <rPr>
        <sz val="10.5"/>
        <rFont val="Century Gothic"/>
        <family val="2"/>
      </rPr>
      <t xml:space="preserve">
Following the establishment of a pipeline specific estimation processes for negative residual values in 2021, management has estimated the costs of undertaking the necessary decommissioning as if these activities were undertaken today for the Goldfields Gas Pipeline as a whole. Management has not attributed any of the decommissioning cost estimate to the Uncovered portion of the Goldfields Gas Pipeline. </t>
    </r>
  </si>
  <si>
    <t xml:space="preserve">For FY 21 the ERA template was updated for AASB 16 disclosures (6 July 2021), APA has therefore used the current templates from the ERA website and the impact of AASB 16 has been included in dedicated new line items in the Statement of Revenue and expenses, Statement of Pipeline Assets and the RCM. As a result previously summarised amounts are now separately presented. </t>
  </si>
  <si>
    <r>
      <t xml:space="preserve">Without the corresponding interest expense being reflected in the Pipeline Financial Statements Revenues and Expenses and RCM due to the Part 23 requirements, the net profit of the asset excludes $213,191 of interest expense. </t>
    </r>
    <r>
      <rPr>
        <sz val="10.5"/>
        <color indexed="8"/>
        <rFont val="Century Gothic"/>
        <family val="2"/>
      </rPr>
      <t>The impacts on the return on asset is immaterial.</t>
    </r>
  </si>
  <si>
    <t>Firm Park/Park and Loan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</si>
</sst>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1" formatCode="_-* #,##0_-;\-* #,##0_-;_-* &quot;-&quot;_-;_-@_-"/>
    <numFmt numFmtId="44" formatCode="_-&quot;$&quot;* #,##0.00_-;\-&quot;$&quot;* #,##0.00_-;_-&quot;$&quot;* &quot;-&quot;??_-;_-@_-"/>
    <numFmt numFmtId="43" formatCode="_-* #,##0.00_-;\-* #,##0.00_-;_-* &quot;-&quot;??_-;_-@_-"/>
    <numFmt numFmtId="164" formatCode="_(* #,##0_);_(* \(#,##0\);_(* &quot;-&quot;_);_(@_)"/>
    <numFmt numFmtId="165" formatCode="_(* #,##0_);_(* \(#,##0\);_(* &quot;-&quot;?_);_(@_)"/>
    <numFmt numFmtId="166" formatCode="_(* #,##0_);_(* \(#,##0\);_(* &quot;-&quot;??_);_(@_)"/>
    <numFmt numFmtId="167" formatCode="0.0"/>
    <numFmt numFmtId="168" formatCode="0.0000"/>
    <numFmt numFmtId="169" formatCode="#,##0.0"/>
    <numFmt numFmtId="170" formatCode="yyyy"/>
    <numFmt numFmtId="171" formatCode="d/mm/yyyy;@"/>
    <numFmt numFmtId="172" formatCode="0.0%"/>
    <numFmt numFmtId="173" formatCode="_(* #,##0.00_);_(* \(#,##0.00\);_(* &quot;-&quot;_);_(@_)"/>
    <numFmt numFmtId="174" formatCode="_-* #,##0_-;\-* #,##0_-;_-* &quot;-&quot;??_-;_-@_-"/>
    <numFmt numFmtId="175" formatCode="#,##0;[Black]\(#,##0\)"/>
    <numFmt numFmtId="176" formatCode="_-* #,##0.0_-;\-* #,##0.0_-;_-* &quot;-&quot;??_-;_-@_-"/>
  </numFmts>
  <fonts count="86" x14ac:knownFonts="1">
    <font>
      <sz val="10"/>
      <name val="Arial"/>
    </font>
    <font>
      <sz val="11"/>
      <color theme="1"/>
      <name val="Calibri"/>
      <family val="2"/>
      <scheme val="minor"/>
    </font>
    <font>
      <sz val="10"/>
      <name val="Arial"/>
      <family val="2"/>
    </font>
    <font>
      <b/>
      <sz val="16"/>
      <name val="Arial"/>
      <family val="2"/>
    </font>
    <font>
      <b/>
      <sz val="10"/>
      <name val="Arial"/>
      <family val="2"/>
    </font>
    <font>
      <b/>
      <sz val="12"/>
      <name val="Arial"/>
      <family val="2"/>
    </font>
    <font>
      <sz val="10"/>
      <color indexed="51"/>
      <name val="Arial"/>
      <family val="2"/>
    </font>
    <font>
      <sz val="10"/>
      <name val="Arial"/>
      <family val="2"/>
    </font>
    <font>
      <b/>
      <sz val="8"/>
      <name val="Arial"/>
      <family val="2"/>
    </font>
    <font>
      <sz val="8"/>
      <name val="Arial"/>
      <family val="2"/>
    </font>
    <font>
      <b/>
      <sz val="14"/>
      <name val="Arial"/>
      <family val="2"/>
    </font>
    <font>
      <sz val="10"/>
      <color indexed="9"/>
      <name val="Arial"/>
      <family val="2"/>
    </font>
    <font>
      <sz val="18"/>
      <name val="Arial"/>
      <family val="2"/>
    </font>
    <font>
      <sz val="18"/>
      <color indexed="62"/>
      <name val="Arial"/>
      <family val="2"/>
    </font>
    <font>
      <u/>
      <sz val="10"/>
      <color indexed="12"/>
      <name val="Arial"/>
      <family val="2"/>
    </font>
    <font>
      <b/>
      <sz val="10"/>
      <color indexed="62"/>
      <name val="Arial"/>
      <family val="2"/>
    </font>
    <font>
      <b/>
      <sz val="10"/>
      <color indexed="18"/>
      <name val="Arial"/>
      <family val="2"/>
    </font>
    <font>
      <b/>
      <sz val="12"/>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8"/>
      <name val="Arial"/>
      <family val="2"/>
    </font>
    <font>
      <b/>
      <sz val="16"/>
      <color indexed="8"/>
      <name val="Arial"/>
      <family val="2"/>
    </font>
    <font>
      <b/>
      <sz val="10"/>
      <color indexed="9"/>
      <name val="Arial"/>
      <family val="2"/>
    </font>
    <font>
      <b/>
      <sz val="10"/>
      <color indexed="8"/>
      <name val="Arial"/>
      <family val="2"/>
    </font>
    <font>
      <sz val="10"/>
      <color indexed="8"/>
      <name val="Arial"/>
      <family val="2"/>
    </font>
    <font>
      <sz val="12"/>
      <name val="Arial"/>
      <family val="2"/>
    </font>
    <font>
      <sz val="10"/>
      <name val="Cambria"/>
      <family val="2"/>
    </font>
    <font>
      <sz val="10"/>
      <name val="Arial"/>
      <family val="2"/>
    </font>
    <font>
      <b/>
      <sz val="11"/>
      <name val="Arial"/>
      <family val="2"/>
    </font>
    <font>
      <sz val="11"/>
      <name val="Arial"/>
      <family val="2"/>
    </font>
    <font>
      <b/>
      <sz val="12"/>
      <color indexed="9"/>
      <name val="Arial"/>
      <family val="2"/>
    </font>
    <font>
      <b/>
      <i/>
      <sz val="10"/>
      <name val="Arial"/>
      <family val="2"/>
    </font>
    <font>
      <sz val="9"/>
      <name val="Arial"/>
      <family val="2"/>
    </font>
    <font>
      <i/>
      <sz val="10"/>
      <name val="Arial"/>
      <family val="2"/>
    </font>
    <font>
      <sz val="10"/>
      <name val="Calibri Light"/>
      <family val="2"/>
      <scheme val="major"/>
    </font>
    <font>
      <sz val="10"/>
      <color rgb="FF000000"/>
      <name val="Arial"/>
      <family val="2"/>
    </font>
    <font>
      <b/>
      <sz val="10"/>
      <color rgb="FFFFFFFF"/>
      <name val="Calibri"/>
      <family val="2"/>
      <scheme val="minor"/>
    </font>
    <font>
      <sz val="10"/>
      <color theme="1"/>
      <name val="Calibri"/>
      <family val="2"/>
      <scheme val="minor"/>
    </font>
    <font>
      <b/>
      <sz val="10"/>
      <color theme="1"/>
      <name val="Calibri"/>
      <family val="2"/>
      <scheme val="minor"/>
    </font>
    <font>
      <sz val="28"/>
      <color rgb="FFFF0000"/>
      <name val="Arial"/>
      <family val="2"/>
    </font>
    <font>
      <sz val="18"/>
      <color theme="0"/>
      <name val="Arial"/>
      <family val="2"/>
    </font>
    <font>
      <b/>
      <sz val="18"/>
      <color theme="0"/>
      <name val="Arial Black"/>
      <family val="2"/>
    </font>
    <font>
      <b/>
      <sz val="18"/>
      <color theme="0"/>
      <name val="Arial"/>
      <family val="2"/>
    </font>
    <font>
      <u/>
      <sz val="18"/>
      <color theme="0"/>
      <name val="Arial"/>
      <family val="2"/>
    </font>
    <font>
      <sz val="10"/>
      <color rgb="FF0000FF"/>
      <name val="Arial"/>
      <family val="2"/>
    </font>
    <font>
      <sz val="10"/>
      <color theme="0"/>
      <name val="Arial"/>
      <family val="2"/>
    </font>
    <font>
      <b/>
      <sz val="10"/>
      <color theme="1"/>
      <name val="Arial"/>
      <family val="2"/>
    </font>
    <font>
      <sz val="10"/>
      <color theme="1"/>
      <name val="Arial"/>
      <family val="2"/>
    </font>
    <font>
      <b/>
      <sz val="10"/>
      <color theme="0"/>
      <name val="Arial"/>
      <family val="2"/>
    </font>
    <font>
      <b/>
      <sz val="14"/>
      <color theme="0"/>
      <name val="Arial"/>
      <family val="2"/>
    </font>
    <font>
      <b/>
      <sz val="12"/>
      <color theme="0"/>
      <name val="Arial"/>
      <family val="2"/>
    </font>
    <font>
      <b/>
      <sz val="10"/>
      <color rgb="FF000000"/>
      <name val="Arial"/>
      <family val="2"/>
    </font>
    <font>
      <sz val="10"/>
      <color rgb="FFFF0000"/>
      <name val="Arial"/>
      <family val="2"/>
    </font>
    <font>
      <sz val="11"/>
      <color rgb="FF191919"/>
      <name val="Arial"/>
      <family val="2"/>
    </font>
    <font>
      <sz val="11"/>
      <color rgb="FFFFFFFF"/>
      <name val="Arial"/>
      <family val="2"/>
    </font>
    <font>
      <b/>
      <sz val="11"/>
      <color rgb="FFFFFFFF"/>
      <name val="Arial"/>
      <family val="2"/>
    </font>
    <font>
      <sz val="10"/>
      <color rgb="FF191919"/>
      <name val="Arial"/>
      <family val="2"/>
    </font>
    <font>
      <sz val="11"/>
      <color rgb="FFFF0000"/>
      <name val="Arial"/>
      <family val="2"/>
    </font>
    <font>
      <sz val="10"/>
      <color rgb="FF7030A0"/>
      <name val="Arial"/>
      <family val="2"/>
    </font>
    <font>
      <b/>
      <sz val="10"/>
      <color rgb="FFFFFFFF"/>
      <name val="Arial"/>
      <family val="2"/>
    </font>
    <font>
      <b/>
      <sz val="10"/>
      <color rgb="FF191919"/>
      <name val="Arial"/>
      <family val="2"/>
    </font>
    <font>
      <b/>
      <sz val="10"/>
      <color rgb="FFFF0000"/>
      <name val="Arial"/>
      <family val="2"/>
    </font>
    <font>
      <sz val="14"/>
      <color theme="0"/>
      <name val="Arial"/>
      <family val="2"/>
    </font>
    <font>
      <b/>
      <sz val="14"/>
      <color rgb="FF0000FF"/>
      <name val="Arial"/>
      <family val="2"/>
    </font>
    <font>
      <sz val="11"/>
      <color theme="1"/>
      <name val="Calibri"/>
      <family val="2"/>
    </font>
    <font>
      <sz val="10.5"/>
      <name val="Century Gothic"/>
      <family val="2"/>
    </font>
    <font>
      <b/>
      <sz val="11"/>
      <name val="Century Gothic"/>
      <family val="2"/>
    </font>
    <font>
      <b/>
      <sz val="10.5"/>
      <name val="Century Gothic"/>
      <family val="2"/>
    </font>
    <font>
      <sz val="10.5"/>
      <color rgb="FF000000"/>
      <name val="Century Gothic"/>
      <family val="2"/>
    </font>
    <font>
      <sz val="10.5"/>
      <color indexed="8"/>
      <name val="Century Gothic"/>
      <family val="2"/>
    </font>
    <font>
      <sz val="10"/>
      <name val="Arial"/>
      <family val="2"/>
    </font>
  </fonts>
  <fills count="54">
    <fill>
      <patternFill patternType="none"/>
    </fill>
    <fill>
      <patternFill patternType="gray125"/>
    </fill>
    <fill>
      <patternFill patternType="solid">
        <fgColor indexed="38"/>
      </patternFill>
    </fill>
    <fill>
      <patternFill patternType="solid">
        <fgColor indexed="38"/>
        <bgColor indexed="64"/>
      </patternFill>
    </fill>
    <fill>
      <patternFill patternType="solid">
        <fgColor indexed="47"/>
      </patternFill>
    </fill>
    <fill>
      <patternFill patternType="solid">
        <fgColor indexed="47"/>
        <bgColor indexed="64"/>
      </patternFill>
    </fill>
    <fill>
      <patternFill patternType="solid">
        <fgColor indexed="26"/>
      </patternFill>
    </fill>
    <fill>
      <patternFill patternType="solid">
        <fgColor indexed="26"/>
        <bgColor indexed="64"/>
      </patternFill>
    </fill>
    <fill>
      <patternFill patternType="solid">
        <fgColor indexed="9"/>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22"/>
      </patternFill>
    </fill>
    <fill>
      <patternFill patternType="solid">
        <fgColor indexed="22"/>
        <bgColor indexed="64"/>
      </patternFill>
    </fill>
    <fill>
      <patternFill patternType="solid">
        <fgColor indexed="49"/>
      </patternFill>
    </fill>
    <fill>
      <patternFill patternType="solid">
        <fgColor indexed="49"/>
        <bgColor indexed="64"/>
      </patternFill>
    </fill>
    <fill>
      <patternFill patternType="solid">
        <fgColor indexed="10"/>
      </patternFill>
    </fill>
    <fill>
      <patternFill patternType="solid">
        <fgColor indexed="10"/>
        <bgColor indexed="64"/>
      </patternFill>
    </fill>
    <fill>
      <patternFill patternType="solid">
        <fgColor indexed="57"/>
      </patternFill>
    </fill>
    <fill>
      <patternFill patternType="solid">
        <fgColor indexed="57"/>
        <bgColor indexed="64"/>
      </patternFill>
    </fill>
    <fill>
      <patternFill patternType="solid">
        <fgColor indexed="54"/>
      </patternFill>
    </fill>
    <fill>
      <patternFill patternType="solid">
        <fgColor indexed="54"/>
        <bgColor indexed="64"/>
      </patternFill>
    </fill>
    <fill>
      <patternFill patternType="solid">
        <fgColor indexed="53"/>
      </patternFill>
    </fill>
    <fill>
      <patternFill patternType="solid">
        <fgColor indexed="53"/>
        <bgColor indexed="64"/>
      </patternFill>
    </fill>
    <fill>
      <patternFill patternType="solid">
        <fgColor indexed="45"/>
      </patternFill>
    </fill>
    <fill>
      <patternFill patternType="solid">
        <fgColor indexed="45"/>
        <bgColor indexed="64"/>
      </patternFill>
    </fill>
    <fill>
      <patternFill patternType="solid">
        <fgColor indexed="55"/>
      </patternFill>
    </fill>
    <fill>
      <patternFill patternType="solid">
        <fgColor indexed="55"/>
        <bgColor indexed="64"/>
      </patternFill>
    </fill>
    <fill>
      <patternFill patternType="solid">
        <fgColor indexed="42"/>
      </patternFill>
    </fill>
    <fill>
      <patternFill patternType="solid">
        <fgColor indexed="42"/>
        <bgColor indexed="64"/>
      </patternFill>
    </fill>
    <fill>
      <patternFill patternType="solid">
        <fgColor indexed="27"/>
        <bgColor indexed="64"/>
      </patternFill>
    </fill>
    <fill>
      <patternFill patternType="solid">
        <fgColor indexed="8"/>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009999"/>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1"/>
        <bgColor indexed="64"/>
      </patternFill>
    </fill>
    <fill>
      <patternFill patternType="solid">
        <fgColor rgb="FFD9D9D9"/>
        <bgColor rgb="FF000000"/>
      </patternFill>
    </fill>
    <fill>
      <patternFill patternType="solid">
        <fgColor rgb="FF191919"/>
        <bgColor rgb="FF000000"/>
      </patternFill>
    </fill>
    <fill>
      <patternFill patternType="solid">
        <fgColor rgb="FF3A8D87"/>
        <bgColor rgb="FF000000"/>
      </patternFill>
    </fill>
    <fill>
      <patternFill patternType="solid">
        <fgColor theme="4" tint="-0.499984740745262"/>
        <bgColor rgb="FF000000"/>
      </patternFill>
    </fill>
    <fill>
      <patternFill patternType="solid">
        <fgColor theme="7" tint="0.59999389629810485"/>
        <bgColor indexed="64"/>
      </patternFill>
    </fill>
    <fill>
      <patternFill patternType="solid">
        <fgColor theme="0" tint="-0.249977111117893"/>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rgb="FFDDD8D2"/>
        <bgColor rgb="FF000000"/>
      </patternFill>
    </fill>
    <fill>
      <patternFill patternType="solid">
        <fgColor rgb="FFBDB4AA"/>
        <bgColor rgb="FF000000"/>
      </patternFill>
    </fill>
    <fill>
      <patternFill patternType="solid">
        <fgColor theme="2"/>
        <bgColor indexed="64"/>
      </patternFill>
    </fill>
    <fill>
      <patternFill patternType="solid">
        <fgColor rgb="FF007886"/>
        <bgColor rgb="FF000000"/>
      </patternFill>
    </fill>
    <fill>
      <patternFill patternType="solid">
        <fgColor rgb="FF00A0B3"/>
        <bgColor rgb="FF000000"/>
      </patternFill>
    </fill>
    <fill>
      <patternFill patternType="solid">
        <fgColor theme="0"/>
        <bgColor rgb="FF000000"/>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2"/>
      </top>
      <bottom/>
      <diagonal/>
    </border>
    <border>
      <left/>
      <right style="medium">
        <color indexed="62"/>
      </right>
      <top style="medium">
        <color indexed="62"/>
      </top>
      <bottom/>
      <diagonal/>
    </border>
    <border>
      <left/>
      <right style="medium">
        <color indexed="62"/>
      </right>
      <top/>
      <bottom/>
      <diagonal/>
    </border>
    <border>
      <left style="medium">
        <color indexed="62"/>
      </left>
      <right/>
      <top style="medium">
        <color indexed="62"/>
      </top>
      <bottom/>
      <diagonal/>
    </border>
    <border>
      <left style="medium">
        <color indexed="62"/>
      </left>
      <right/>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theme="4"/>
      </left>
      <right style="thin">
        <color theme="4"/>
      </right>
      <top style="thin">
        <color theme="4"/>
      </top>
      <bottom style="thin">
        <color theme="4"/>
      </bottom>
      <diagonal/>
    </border>
    <border>
      <left style="thin">
        <color rgb="FF00A0B3"/>
      </left>
      <right/>
      <top style="thin">
        <color rgb="FF00A0B3"/>
      </top>
      <bottom/>
      <diagonal/>
    </border>
    <border>
      <left style="thin">
        <color rgb="FF00A0B3"/>
      </left>
      <right/>
      <top/>
      <bottom style="thin">
        <color rgb="FF00A0B3"/>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style="medium">
        <color indexed="64"/>
      </left>
      <right/>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45">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164" fontId="7" fillId="13" borderId="0" applyNumberFormat="0" applyFont="0" applyBorder="0" applyAlignment="0">
      <alignment horizontal="right"/>
    </xf>
    <xf numFmtId="41" fontId="7" fillId="13" borderId="0" applyNumberFormat="0" applyFont="0" applyBorder="0" applyAlignment="0">
      <alignment horizontal="right"/>
    </xf>
    <xf numFmtId="41" fontId="42" fillId="13" borderId="0" applyNumberFormat="0" applyFont="0" applyBorder="0" applyAlignment="0">
      <alignment horizontal="right"/>
    </xf>
    <xf numFmtId="41" fontId="42" fillId="13" borderId="0" applyNumberFormat="0" applyFont="0" applyBorder="0" applyAlignment="0">
      <alignment horizontal="right"/>
    </xf>
    <xf numFmtId="0" fontId="21" fillId="8" borderId="1" applyNumberFormat="0" applyAlignment="0" applyProtection="0"/>
    <xf numFmtId="0" fontId="21" fillId="9" borderId="1" applyNumberFormat="0" applyAlignment="0" applyProtection="0"/>
    <xf numFmtId="0" fontId="22" fillId="26" borderId="2" applyNumberFormat="0" applyAlignment="0" applyProtection="0"/>
    <xf numFmtId="0" fontId="22" fillId="27" borderId="2"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3" fillId="0" borderId="0" applyNumberFormat="0" applyFill="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14" fillId="0" borderId="0" applyNumberFormat="0" applyFill="0" applyBorder="0" applyAlignment="0" applyProtection="0">
      <alignment vertical="top"/>
      <protection locked="0"/>
    </xf>
    <xf numFmtId="0" fontId="28" fillId="4" borderId="1" applyNumberFormat="0" applyAlignment="0" applyProtection="0"/>
    <xf numFmtId="0" fontId="28" fillId="5" borderId="1" applyNumberFormat="0" applyAlignment="0" applyProtection="0"/>
    <xf numFmtId="164" fontId="2" fillId="30" borderId="0" applyFont="0" applyBorder="0" applyAlignment="0">
      <alignment horizontal="right"/>
      <protection locked="0"/>
    </xf>
    <xf numFmtId="41" fontId="7" fillId="30" borderId="0" applyFont="0" applyBorder="0" applyAlignment="0">
      <alignment horizontal="right"/>
      <protection locked="0"/>
    </xf>
    <xf numFmtId="41" fontId="42" fillId="30" borderId="0" applyFont="0" applyBorder="0" applyAlignment="0">
      <alignment horizontal="right"/>
      <protection locked="0"/>
    </xf>
    <xf numFmtId="41" fontId="42" fillId="30" borderId="0" applyFont="0" applyBorder="0" applyAlignment="0">
      <alignment horizontal="right"/>
      <protection locked="0"/>
    </xf>
    <xf numFmtId="165" fontId="7" fillId="29" borderId="0" applyFont="0" applyBorder="0">
      <alignment horizontal="right"/>
      <protection locked="0"/>
    </xf>
    <xf numFmtId="165" fontId="42" fillId="29" borderId="0" applyFont="0" applyBorder="0">
      <alignment horizontal="right"/>
      <protection locked="0"/>
    </xf>
    <xf numFmtId="164" fontId="7" fillId="7" borderId="0" applyFont="0" applyBorder="0">
      <alignment horizontal="right"/>
      <protection locked="0"/>
    </xf>
    <xf numFmtId="41" fontId="7" fillId="7" borderId="0" applyFont="0" applyBorder="0">
      <alignment horizontal="right"/>
      <protection locked="0"/>
    </xf>
    <xf numFmtId="41" fontId="42" fillId="7" borderId="0" applyFont="0" applyBorder="0">
      <alignment horizontal="right"/>
      <protection locked="0"/>
    </xf>
    <xf numFmtId="41" fontId="42" fillId="7" borderId="0" applyFont="0" applyBorder="0">
      <alignment horizontal="right"/>
      <protection locked="0"/>
    </xf>
    <xf numFmtId="0" fontId="29" fillId="0" borderId="6" applyNumberFormat="0" applyFill="0" applyAlignment="0" applyProtection="0"/>
    <xf numFmtId="0" fontId="30" fillId="10" borderId="0" applyNumberFormat="0" applyBorder="0" applyAlignment="0" applyProtection="0"/>
    <xf numFmtId="0" fontId="30" fillId="11" borderId="0" applyNumberFormat="0" applyBorder="0" applyAlignment="0" applyProtection="0"/>
    <xf numFmtId="0" fontId="49" fillId="0" borderId="0"/>
    <xf numFmtId="0" fontId="41" fillId="0" borderId="0"/>
    <xf numFmtId="0" fontId="7" fillId="0" borderId="0"/>
    <xf numFmtId="0" fontId="42" fillId="0" borderId="0"/>
    <xf numFmtId="1" fontId="50" fillId="0" borderId="0"/>
    <xf numFmtId="0" fontId="2" fillId="9" borderId="0"/>
    <xf numFmtId="0" fontId="2" fillId="9" borderId="0"/>
    <xf numFmtId="0" fontId="2" fillId="9" borderId="0"/>
    <xf numFmtId="0" fontId="2" fillId="0" borderId="0"/>
    <xf numFmtId="0" fontId="2" fillId="9" borderId="0"/>
    <xf numFmtId="0" fontId="7" fillId="9" borderId="0"/>
    <xf numFmtId="0" fontId="2" fillId="9" borderId="0"/>
    <xf numFmtId="0" fontId="2" fillId="9" borderId="0"/>
    <xf numFmtId="0" fontId="42" fillId="9" borderId="0"/>
    <xf numFmtId="0" fontId="2" fillId="9" borderId="0"/>
    <xf numFmtId="0" fontId="7" fillId="6" borderId="7" applyNumberFormat="0" applyFont="0" applyAlignment="0" applyProtection="0"/>
    <xf numFmtId="0" fontId="42" fillId="7" borderId="7" applyNumberFormat="0" applyFont="0" applyAlignment="0" applyProtection="0"/>
    <xf numFmtId="0" fontId="31" fillId="8" borderId="8" applyNumberFormat="0" applyAlignment="0" applyProtection="0"/>
    <xf numFmtId="0" fontId="31" fillId="9" borderId="8" applyNumberFormat="0" applyAlignment="0" applyProtection="0"/>
    <xf numFmtId="9" fontId="2" fillId="0" borderId="0" applyFont="0" applyFill="0" applyBorder="0" applyAlignment="0" applyProtection="0"/>
    <xf numFmtId="0" fontId="2" fillId="0" borderId="0"/>
    <xf numFmtId="0" fontId="7" fillId="0" borderId="0"/>
    <xf numFmtId="0" fontId="42" fillId="0" borderId="0"/>
    <xf numFmtId="0" fontId="42" fillId="0" borderId="0"/>
    <xf numFmtId="0" fontId="51" fillId="32" borderId="38" applyNumberFormat="0" applyProtection="0"/>
    <xf numFmtId="0" fontId="52" fillId="0" borderId="38" applyNumberFormat="0" applyFill="0" applyProtection="0"/>
    <xf numFmtId="0" fontId="53" fillId="0" borderId="38" applyNumberFormat="0" applyFill="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43" fontId="7" fillId="0" borderId="0" applyFont="0" applyFill="0" applyBorder="0" applyAlignment="0" applyProtection="0"/>
    <xf numFmtId="0" fontId="7" fillId="0" borderId="0" applyNumberFormat="0" applyFill="0" applyBorder="0" applyAlignment="0" applyProtection="0"/>
    <xf numFmtId="0" fontId="79"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1" fillId="0" borderId="0"/>
    <xf numFmtId="0" fontId="62"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85" fillId="0" borderId="0" applyFont="0" applyFill="0" applyBorder="0" applyAlignment="0" applyProtection="0"/>
    <xf numFmtId="43" fontId="2" fillId="0" borderId="0" applyFont="0" applyFill="0" applyBorder="0" applyAlignment="0" applyProtection="0"/>
    <xf numFmtId="0" fontId="2" fillId="0" borderId="0"/>
    <xf numFmtId="0" fontId="2" fillId="0" borderId="0"/>
  </cellStyleXfs>
  <cellXfs count="598">
    <xf numFmtId="0" fontId="0" fillId="0" borderId="0" xfId="0"/>
    <xf numFmtId="0" fontId="3" fillId="9" borderId="0" xfId="95" applyFont="1"/>
    <xf numFmtId="0" fontId="2" fillId="9" borderId="0" xfId="95"/>
    <xf numFmtId="0" fontId="4" fillId="9" borderId="0" xfId="95" applyFont="1"/>
    <xf numFmtId="2" fontId="8" fillId="9" borderId="0" xfId="95" applyNumberFormat="1" applyFont="1" applyBorder="1" applyAlignment="1" applyProtection="1">
      <alignment horizontal="left"/>
    </xf>
    <xf numFmtId="0" fontId="9" fillId="9" borderId="0" xfId="95" applyFont="1" applyAlignment="1" applyProtection="1">
      <protection locked="0"/>
    </xf>
    <xf numFmtId="0" fontId="9" fillId="9" borderId="0" xfId="95" applyFont="1" applyProtection="1">
      <protection locked="0"/>
    </xf>
    <xf numFmtId="0" fontId="8" fillId="9" borderId="0" xfId="95" applyFont="1"/>
    <xf numFmtId="0" fontId="2" fillId="9" borderId="0" xfId="95" applyAlignment="1"/>
    <xf numFmtId="0" fontId="12" fillId="9" borderId="0" xfId="93" applyFont="1"/>
    <xf numFmtId="0" fontId="12" fillId="9" borderId="0" xfId="93" applyFont="1" applyFill="1" applyBorder="1"/>
    <xf numFmtId="0" fontId="12" fillId="9" borderId="0" xfId="93" applyFont="1" applyFill="1"/>
    <xf numFmtId="0" fontId="13" fillId="9" borderId="0" xfId="93" applyFont="1" applyFill="1" applyBorder="1" applyAlignment="1">
      <alignment vertical="center"/>
    </xf>
    <xf numFmtId="0" fontId="13" fillId="9" borderId="0" xfId="93" applyFont="1" applyFill="1" applyBorder="1" applyAlignment="1"/>
    <xf numFmtId="0" fontId="12" fillId="9" borderId="0" xfId="93" applyFont="1" applyFill="1" applyBorder="1" applyAlignment="1">
      <alignment vertical="center"/>
    </xf>
    <xf numFmtId="0" fontId="12" fillId="9" borderId="0" xfId="93" applyFont="1" applyAlignment="1">
      <alignment vertical="center"/>
    </xf>
    <xf numFmtId="0" fontId="5" fillId="9" borderId="0" xfId="93" applyFont="1" applyFill="1" applyBorder="1" applyAlignment="1">
      <alignment vertical="center"/>
    </xf>
    <xf numFmtId="0" fontId="12" fillId="9" borderId="0" xfId="93" applyFont="1" applyFill="1" applyAlignment="1">
      <alignment vertical="center"/>
    </xf>
    <xf numFmtId="0" fontId="17" fillId="9" borderId="0" xfId="93" applyFont="1" applyFill="1" applyBorder="1" applyAlignment="1">
      <alignment vertical="center"/>
    </xf>
    <xf numFmtId="0" fontId="12" fillId="0" borderId="0" xfId="93" applyFont="1" applyFill="1" applyBorder="1"/>
    <xf numFmtId="0" fontId="3" fillId="9" borderId="0" xfId="97" applyFont="1"/>
    <xf numFmtId="0" fontId="36" fillId="9" borderId="0" xfId="96" applyFont="1" applyFill="1" applyBorder="1" applyAlignment="1"/>
    <xf numFmtId="0" fontId="2" fillId="9" borderId="0" xfId="97"/>
    <xf numFmtId="0" fontId="3" fillId="0" borderId="0" xfId="97" applyFont="1" applyFill="1" applyAlignment="1"/>
    <xf numFmtId="167" fontId="4" fillId="9" borderId="0" xfId="97" applyNumberFormat="1" applyFont="1" applyBorder="1" applyAlignment="1">
      <alignment horizontal="left"/>
    </xf>
    <xf numFmtId="49" fontId="7" fillId="9" borderId="0" xfId="97" applyNumberFormat="1" applyFont="1"/>
    <xf numFmtId="2" fontId="7" fillId="9" borderId="0" xfId="97" applyNumberFormat="1" applyFont="1" applyBorder="1"/>
    <xf numFmtId="164" fontId="7" fillId="9" borderId="0" xfId="97" applyNumberFormat="1" applyFont="1" applyBorder="1" applyAlignment="1">
      <alignment horizontal="center"/>
    </xf>
    <xf numFmtId="164" fontId="7" fillId="9" borderId="0" xfId="97" applyNumberFormat="1" applyFont="1" applyBorder="1"/>
    <xf numFmtId="0" fontId="7" fillId="9" borderId="0" xfId="97" applyFont="1"/>
    <xf numFmtId="0" fontId="4" fillId="9" borderId="0" xfId="97" applyFont="1"/>
    <xf numFmtId="0" fontId="40" fillId="9" borderId="0" xfId="97" applyFont="1"/>
    <xf numFmtId="0" fontId="5" fillId="9" borderId="0" xfId="97" applyFont="1"/>
    <xf numFmtId="39" fontId="7" fillId="9" borderId="0" xfId="97" applyNumberFormat="1" applyFont="1"/>
    <xf numFmtId="0" fontId="2" fillId="9" borderId="0" xfId="100"/>
    <xf numFmtId="0" fontId="3" fillId="9" borderId="0" xfId="100" applyFont="1" applyAlignment="1"/>
    <xf numFmtId="49" fontId="7" fillId="9" borderId="0" xfId="100" applyNumberFormat="1" applyFont="1"/>
    <xf numFmtId="164" fontId="7" fillId="9" borderId="0" xfId="100" applyNumberFormat="1" applyFont="1" applyBorder="1"/>
    <xf numFmtId="167" fontId="5" fillId="9" borderId="0" xfId="100" applyNumberFormat="1" applyFont="1" applyBorder="1" applyAlignment="1">
      <alignment horizontal="left"/>
    </xf>
    <xf numFmtId="49" fontId="4" fillId="13" borderId="10" xfId="100" applyNumberFormat="1" applyFont="1" applyFill="1" applyBorder="1" applyAlignment="1">
      <alignment horizontal="right"/>
    </xf>
    <xf numFmtId="168" fontId="11" fillId="31" borderId="0" xfId="0" applyNumberFormat="1" applyFont="1" applyFill="1" applyBorder="1" applyAlignment="1">
      <alignment horizontal="left" vertical="center" wrapText="1"/>
    </xf>
    <xf numFmtId="167" fontId="7" fillId="13" borderId="10" xfId="102" applyNumberFormat="1" applyFont="1" applyFill="1" applyBorder="1" applyAlignment="1">
      <alignment horizontal="right"/>
    </xf>
    <xf numFmtId="0" fontId="37" fillId="13" borderId="11" xfId="100" applyFont="1" applyFill="1" applyBorder="1" applyAlignment="1">
      <alignment horizontal="right"/>
    </xf>
    <xf numFmtId="167" fontId="4" fillId="13" borderId="10" xfId="102" applyNumberFormat="1" applyFont="1" applyFill="1" applyBorder="1" applyAlignment="1">
      <alignment horizontal="right"/>
    </xf>
    <xf numFmtId="0" fontId="7" fillId="33" borderId="0" xfId="97" applyFont="1" applyFill="1"/>
    <xf numFmtId="0" fontId="7" fillId="33" borderId="0" xfId="0" applyFont="1" applyFill="1"/>
    <xf numFmtId="43" fontId="4" fillId="13" borderId="10" xfId="59" applyFont="1" applyFill="1" applyBorder="1" applyAlignment="1">
      <alignment horizontal="right"/>
    </xf>
    <xf numFmtId="0" fontId="54" fillId="9" borderId="0" xfId="95" applyFont="1"/>
    <xf numFmtId="0" fontId="12" fillId="9" borderId="0" xfId="93" applyFont="1" applyBorder="1" applyAlignment="1">
      <alignment vertical="center"/>
    </xf>
    <xf numFmtId="0" fontId="2" fillId="9" borderId="0" xfId="93" applyFill="1" applyBorder="1"/>
    <xf numFmtId="0" fontId="7" fillId="9" borderId="0" xfId="95" applyFont="1"/>
    <xf numFmtId="0" fontId="43" fillId="35" borderId="0" xfId="97" applyFont="1" applyFill="1"/>
    <xf numFmtId="0" fontId="44" fillId="35" borderId="0" xfId="97" applyFont="1" applyFill="1"/>
    <xf numFmtId="14" fontId="43" fillId="35" borderId="0" xfId="97" applyNumberFormat="1" applyFont="1" applyFill="1"/>
    <xf numFmtId="14" fontId="43" fillId="35" borderId="0" xfId="97" applyNumberFormat="1" applyFont="1" applyFill="1" applyAlignment="1">
      <alignment horizontal="left"/>
    </xf>
    <xf numFmtId="167" fontId="7" fillId="7" borderId="10" xfId="97" applyNumberFormat="1" applyFont="1" applyFill="1" applyBorder="1" applyAlignment="1">
      <alignment horizontal="left"/>
    </xf>
    <xf numFmtId="168" fontId="45" fillId="31" borderId="0" xfId="0" applyNumberFormat="1" applyFont="1" applyFill="1" applyBorder="1" applyAlignment="1">
      <alignment horizontal="left" vertical="center" wrapText="1"/>
    </xf>
    <xf numFmtId="14" fontId="43" fillId="35" borderId="0" xfId="97" applyNumberFormat="1" applyFont="1" applyFill="1" applyAlignment="1">
      <alignment vertical="center"/>
    </xf>
    <xf numFmtId="14" fontId="43" fillId="35" borderId="0" xfId="97" applyNumberFormat="1" applyFont="1" applyFill="1" applyAlignment="1">
      <alignment horizontal="left" vertical="center"/>
    </xf>
    <xf numFmtId="0" fontId="7" fillId="33" borderId="0" xfId="99" applyFont="1" applyFill="1" applyBorder="1" applyAlignment="1">
      <alignment vertical="center"/>
    </xf>
    <xf numFmtId="0" fontId="7" fillId="36" borderId="12" xfId="97" applyFont="1" applyFill="1" applyBorder="1" applyAlignment="1"/>
    <xf numFmtId="0" fontId="11" fillId="36" borderId="0" xfId="97" applyFont="1" applyFill="1" applyBorder="1"/>
    <xf numFmtId="0" fontId="11" fillId="36" borderId="0" xfId="97" applyFont="1" applyFill="1" applyBorder="1" applyAlignment="1">
      <alignment horizontal="right" indent="1"/>
    </xf>
    <xf numFmtId="0" fontId="7" fillId="36" borderId="13" xfId="97" applyFont="1" applyFill="1" applyBorder="1" applyAlignment="1"/>
    <xf numFmtId="0" fontId="7" fillId="36" borderId="12" xfId="97" applyFont="1" applyFill="1" applyBorder="1"/>
    <xf numFmtId="0" fontId="7" fillId="36" borderId="14" xfId="97" applyFont="1" applyFill="1" applyBorder="1"/>
    <xf numFmtId="0" fontId="11" fillId="36" borderId="15" xfId="97" applyFont="1" applyFill="1" applyBorder="1" applyAlignment="1" applyProtection="1">
      <protection locked="0"/>
    </xf>
    <xf numFmtId="0" fontId="7" fillId="36" borderId="15" xfId="97" applyFont="1" applyFill="1" applyBorder="1" applyProtection="1">
      <protection locked="0"/>
    </xf>
    <xf numFmtId="0" fontId="7" fillId="36" borderId="15" xfId="97" applyFont="1" applyFill="1" applyBorder="1"/>
    <xf numFmtId="0" fontId="7" fillId="36" borderId="15" xfId="97" applyFont="1" applyFill="1" applyBorder="1" applyAlignment="1" applyProtection="1">
      <protection locked="0"/>
    </xf>
    <xf numFmtId="0" fontId="7" fillId="36" borderId="16" xfId="97" applyFont="1" applyFill="1" applyBorder="1"/>
    <xf numFmtId="0" fontId="7" fillId="36" borderId="0" xfId="97" applyFont="1" applyFill="1" applyBorder="1"/>
    <xf numFmtId="0" fontId="7" fillId="36" borderId="13" xfId="97" applyFont="1" applyFill="1" applyBorder="1"/>
    <xf numFmtId="0" fontId="55" fillId="36" borderId="17" xfId="93" applyFont="1" applyFill="1" applyBorder="1"/>
    <xf numFmtId="0" fontId="55" fillId="36" borderId="18" xfId="93" applyFont="1" applyFill="1" applyBorder="1"/>
    <xf numFmtId="0" fontId="55" fillId="36" borderId="0" xfId="93" applyFont="1" applyFill="1" applyBorder="1" applyAlignment="1">
      <alignment horizontal="center" vertical="center"/>
    </xf>
    <xf numFmtId="0" fontId="56" fillId="36" borderId="0" xfId="93" applyFont="1" applyFill="1" applyBorder="1" applyAlignment="1">
      <alignment horizontal="center" vertical="center"/>
    </xf>
    <xf numFmtId="0" fontId="55" fillId="36" borderId="19" xfId="93" applyFont="1" applyFill="1" applyBorder="1" applyAlignment="1">
      <alignment vertical="center"/>
    </xf>
    <xf numFmtId="0" fontId="55" fillId="36" borderId="0" xfId="93" applyFont="1" applyFill="1" applyBorder="1"/>
    <xf numFmtId="0" fontId="57" fillId="36" borderId="0" xfId="93" applyFont="1" applyFill="1" applyBorder="1"/>
    <xf numFmtId="0" fontId="58" fillId="36" borderId="0" xfId="72" applyFont="1" applyFill="1" applyBorder="1" applyAlignment="1" applyProtection="1"/>
    <xf numFmtId="0" fontId="55" fillId="36" borderId="20" xfId="93" applyFont="1" applyFill="1" applyBorder="1"/>
    <xf numFmtId="0" fontId="55" fillId="36" borderId="21" xfId="93" applyFont="1" applyFill="1" applyBorder="1"/>
    <xf numFmtId="0" fontId="15" fillId="37" borderId="20" xfId="93" applyFont="1" applyFill="1" applyBorder="1" applyAlignment="1">
      <alignment vertical="center"/>
    </xf>
    <xf numFmtId="0" fontId="4" fillId="37" borderId="17" xfId="93" applyFont="1" applyFill="1" applyBorder="1" applyAlignment="1">
      <alignment vertical="center"/>
    </xf>
    <xf numFmtId="0" fontId="4" fillId="37" borderId="18" xfId="93" applyFont="1" applyFill="1" applyBorder="1" applyAlignment="1">
      <alignment vertical="center"/>
    </xf>
    <xf numFmtId="0" fontId="15" fillId="37" borderId="22" xfId="93" applyFont="1" applyFill="1" applyBorder="1" applyAlignment="1">
      <alignment vertical="center"/>
    </xf>
    <xf numFmtId="0" fontId="4" fillId="37" borderId="0" xfId="93" applyFont="1" applyFill="1" applyBorder="1" applyAlignment="1">
      <alignment vertical="center"/>
    </xf>
    <xf numFmtId="0" fontId="15" fillId="37" borderId="15" xfId="93" applyFont="1" applyFill="1" applyBorder="1" applyAlignment="1">
      <alignment vertical="center"/>
    </xf>
    <xf numFmtId="0" fontId="12" fillId="37" borderId="0" xfId="93" applyFont="1" applyFill="1" applyBorder="1" applyAlignment="1">
      <alignment vertical="center"/>
    </xf>
    <xf numFmtId="0" fontId="15" fillId="37" borderId="0" xfId="93" applyFont="1" applyFill="1" applyBorder="1" applyAlignment="1">
      <alignment vertical="center"/>
    </xf>
    <xf numFmtId="0" fontId="12" fillId="37" borderId="23" xfId="93" applyFont="1" applyFill="1" applyBorder="1"/>
    <xf numFmtId="0" fontId="4" fillId="37" borderId="13" xfId="93" applyFont="1" applyFill="1" applyBorder="1" applyAlignment="1">
      <alignment vertical="center"/>
    </xf>
    <xf numFmtId="0" fontId="12" fillId="37" borderId="13" xfId="93" applyFont="1" applyFill="1" applyBorder="1"/>
    <xf numFmtId="0" fontId="12" fillId="37" borderId="16" xfId="93" applyFont="1" applyFill="1" applyBorder="1"/>
    <xf numFmtId="168" fontId="11" fillId="36" borderId="10" xfId="97" quotePrefix="1" applyNumberFormat="1" applyFont="1" applyFill="1" applyBorder="1" applyAlignment="1">
      <alignment vertical="center" wrapText="1"/>
    </xf>
    <xf numFmtId="168" fontId="37" fillId="36" borderId="10" xfId="97" quotePrefix="1" applyNumberFormat="1" applyFont="1" applyFill="1" applyBorder="1" applyAlignment="1">
      <alignment horizontal="center" vertical="center" wrapText="1"/>
    </xf>
    <xf numFmtId="49" fontId="37" fillId="36" borderId="10" xfId="97" applyNumberFormat="1" applyFont="1" applyFill="1" applyBorder="1" applyAlignment="1">
      <alignment horizontal="center" vertical="center" wrapText="1"/>
    </xf>
    <xf numFmtId="0" fontId="59" fillId="7" borderId="24" xfId="97" applyFont="1" applyFill="1" applyBorder="1" applyAlignment="1" applyProtection="1">
      <alignment horizontal="left"/>
      <protection locked="0"/>
    </xf>
    <xf numFmtId="0" fontId="59" fillId="7" borderId="25" xfId="97" applyNumberFormat="1" applyFont="1" applyFill="1" applyBorder="1" applyAlignment="1">
      <alignment horizontal="center"/>
    </xf>
    <xf numFmtId="2" fontId="59" fillId="7" borderId="25" xfId="97" applyNumberFormat="1" applyFont="1" applyFill="1" applyBorder="1" applyAlignment="1">
      <alignment horizontal="center"/>
    </xf>
    <xf numFmtId="167" fontId="59" fillId="7" borderId="25" xfId="97" applyNumberFormat="1" applyFont="1" applyFill="1" applyBorder="1" applyAlignment="1">
      <alignment horizontal="center"/>
    </xf>
    <xf numFmtId="167" fontId="59" fillId="7" borderId="10" xfId="97" applyNumberFormat="1" applyFont="1" applyFill="1" applyBorder="1" applyAlignment="1">
      <alignment horizontal="center"/>
    </xf>
    <xf numFmtId="49" fontId="37" fillId="36" borderId="26" xfId="97" applyNumberFormat="1" applyFont="1" applyFill="1" applyBorder="1" applyAlignment="1">
      <alignment horizontal="center" vertical="center" wrapText="1"/>
    </xf>
    <xf numFmtId="2" fontId="37" fillId="36" borderId="10" xfId="97" applyNumberFormat="1" applyFont="1" applyFill="1" applyBorder="1" applyAlignment="1">
      <alignment horizontal="center" vertical="center" wrapText="1"/>
    </xf>
    <xf numFmtId="0" fontId="11" fillId="36" borderId="10" xfId="97" applyFont="1" applyFill="1" applyBorder="1"/>
    <xf numFmtId="2" fontId="11" fillId="36" borderId="10" xfId="59" applyNumberFormat="1" applyFont="1" applyFill="1" applyBorder="1" applyAlignment="1">
      <alignment horizontal="center"/>
    </xf>
    <xf numFmtId="167" fontId="11" fillId="36" borderId="10" xfId="97" applyNumberFormat="1" applyFont="1" applyFill="1" applyBorder="1" applyAlignment="1">
      <alignment horizontal="left"/>
    </xf>
    <xf numFmtId="168" fontId="11" fillId="36" borderId="10" xfId="97" quotePrefix="1" applyNumberFormat="1" applyFont="1" applyFill="1" applyBorder="1" applyAlignment="1">
      <alignment horizontal="right" vertical="center" wrapText="1"/>
    </xf>
    <xf numFmtId="49" fontId="37" fillId="36" borderId="11" xfId="97" applyNumberFormat="1" applyFont="1" applyFill="1" applyBorder="1" applyAlignment="1">
      <alignment horizontal="center" vertical="center" wrapText="1"/>
    </xf>
    <xf numFmtId="49" fontId="37" fillId="36" borderId="27" xfId="97" applyNumberFormat="1" applyFont="1" applyFill="1" applyBorder="1" applyAlignment="1">
      <alignment horizontal="center" vertical="center" wrapText="1"/>
    </xf>
    <xf numFmtId="49" fontId="37" fillId="36" borderId="10" xfId="100" applyNumberFormat="1" applyFont="1" applyFill="1" applyBorder="1" applyAlignment="1">
      <alignment horizontal="center" vertical="center" wrapText="1"/>
    </xf>
    <xf numFmtId="164" fontId="37" fillId="36" borderId="10" xfId="100" applyNumberFormat="1" applyFont="1" applyFill="1" applyBorder="1" applyAlignment="1">
      <alignment horizontal="right" vertical="center" wrapText="1"/>
    </xf>
    <xf numFmtId="49" fontId="37" fillId="36" borderId="10" xfId="100" applyNumberFormat="1" applyFont="1" applyFill="1" applyBorder="1" applyAlignment="1">
      <alignment horizontal="center"/>
    </xf>
    <xf numFmtId="167" fontId="11" fillId="36" borderId="28" xfId="59" applyNumberFormat="1" applyFont="1" applyFill="1" applyBorder="1" applyAlignment="1">
      <alignment horizontal="right" vertical="center"/>
    </xf>
    <xf numFmtId="10" fontId="59" fillId="7" borderId="10" xfId="100" applyNumberFormat="1" applyFont="1" applyFill="1" applyBorder="1" applyAlignment="1">
      <alignment horizontal="right"/>
    </xf>
    <xf numFmtId="49" fontId="37" fillId="36" borderId="10" xfId="100" applyNumberFormat="1" applyFont="1" applyFill="1" applyBorder="1" applyAlignment="1">
      <alignment horizontal="right" vertical="center" wrapText="1"/>
    </xf>
    <xf numFmtId="49" fontId="37" fillId="36" borderId="28" xfId="100" applyNumberFormat="1" applyFont="1" applyFill="1" applyBorder="1" applyAlignment="1">
      <alignment horizontal="center"/>
    </xf>
    <xf numFmtId="168" fontId="37" fillId="36" borderId="10" xfId="98" quotePrefix="1" applyNumberFormat="1" applyFont="1" applyFill="1" applyBorder="1" applyAlignment="1">
      <alignment horizontal="center" vertical="center" wrapText="1"/>
    </xf>
    <xf numFmtId="2" fontId="37" fillId="36" borderId="29" xfId="98" applyNumberFormat="1" applyFont="1" applyFill="1" applyBorder="1" applyAlignment="1">
      <alignment horizontal="center" vertical="center" wrapText="1"/>
    </xf>
    <xf numFmtId="164" fontId="37" fillId="36" borderId="10" xfId="100" applyNumberFormat="1" applyFont="1" applyFill="1" applyBorder="1" applyAlignment="1">
      <alignment horizontal="center" vertical="center" wrapText="1"/>
    </xf>
    <xf numFmtId="49" fontId="11" fillId="36" borderId="28" xfId="100" applyNumberFormat="1" applyFont="1" applyFill="1" applyBorder="1" applyAlignment="1">
      <alignment horizontal="center"/>
    </xf>
    <xf numFmtId="2" fontId="11" fillId="36" borderId="10" xfId="59" applyNumberFormat="1" applyFont="1" applyFill="1" applyBorder="1" applyAlignment="1">
      <alignment horizontal="center" wrapText="1"/>
    </xf>
    <xf numFmtId="168" fontId="37" fillId="36" borderId="10" xfId="102" applyNumberFormat="1" applyFont="1" applyFill="1" applyBorder="1" applyAlignment="1">
      <alignment horizontal="center" vertical="center" wrapText="1"/>
    </xf>
    <xf numFmtId="49" fontId="37" fillId="36" borderId="10" xfId="102" applyNumberFormat="1" applyFont="1" applyFill="1" applyBorder="1" applyAlignment="1">
      <alignment horizontal="center" vertical="center" wrapText="1"/>
    </xf>
    <xf numFmtId="167" fontId="6" fillId="36" borderId="10" xfId="102" applyNumberFormat="1" applyFont="1" applyFill="1" applyBorder="1" applyAlignment="1">
      <alignment horizontal="left"/>
    </xf>
    <xf numFmtId="167" fontId="11" fillId="36" borderId="28" xfId="59" applyNumberFormat="1" applyFont="1" applyFill="1" applyBorder="1" applyAlignment="1">
      <alignment horizontal="center" vertical="center"/>
    </xf>
    <xf numFmtId="49" fontId="37" fillId="36" borderId="30" xfId="102" applyNumberFormat="1" applyFont="1" applyFill="1" applyBorder="1" applyAlignment="1">
      <alignment horizontal="center" vertical="center" wrapText="1"/>
    </xf>
    <xf numFmtId="49" fontId="37" fillId="36" borderId="0" xfId="102" applyNumberFormat="1" applyFont="1" applyFill="1" applyBorder="1" applyAlignment="1">
      <alignment horizontal="center" vertical="center" wrapText="1"/>
    </xf>
    <xf numFmtId="167" fontId="60" fillId="36" borderId="10" xfId="102" applyNumberFormat="1" applyFont="1" applyFill="1" applyBorder="1" applyAlignment="1">
      <alignment horizontal="left"/>
    </xf>
    <xf numFmtId="49" fontId="37" fillId="36" borderId="10" xfId="102" applyNumberFormat="1" applyFont="1" applyFill="1" applyBorder="1" applyAlignment="1">
      <alignment horizontal="left" vertical="center" wrapText="1"/>
    </xf>
    <xf numFmtId="14" fontId="59" fillId="7" borderId="25" xfId="97" applyNumberFormat="1" applyFont="1" applyFill="1" applyBorder="1" applyAlignment="1">
      <alignment horizontal="center"/>
    </xf>
    <xf numFmtId="49" fontId="4" fillId="38" borderId="27" xfId="100" applyNumberFormat="1" applyFont="1" applyFill="1" applyBorder="1" applyAlignment="1">
      <alignment horizontal="center" vertical="center" wrapText="1"/>
    </xf>
    <xf numFmtId="49" fontId="4" fillId="38" borderId="11" xfId="100" applyNumberFormat="1" applyFont="1" applyFill="1" applyBorder="1" applyAlignment="1">
      <alignment horizontal="left" vertical="center" wrapText="1"/>
    </xf>
    <xf numFmtId="168" fontId="46" fillId="38" borderId="11" xfId="97" quotePrefix="1" applyNumberFormat="1" applyFont="1" applyFill="1" applyBorder="1" applyAlignment="1">
      <alignment horizontal="left" vertical="center" wrapText="1"/>
    </xf>
    <xf numFmtId="0" fontId="44" fillId="38" borderId="27" xfId="97" applyFont="1" applyFill="1" applyBorder="1"/>
    <xf numFmtId="0" fontId="44" fillId="38" borderId="25" xfId="97" applyFont="1" applyFill="1" applyBorder="1"/>
    <xf numFmtId="168" fontId="11" fillId="36" borderId="10" xfId="97" quotePrefix="1" applyNumberFormat="1" applyFont="1" applyFill="1" applyBorder="1" applyAlignment="1">
      <alignment horizontal="left" vertical="center" wrapText="1" indent="1"/>
    </xf>
    <xf numFmtId="167" fontId="7" fillId="38" borderId="11" xfId="97" applyNumberFormat="1" applyFont="1" applyFill="1" applyBorder="1" applyAlignment="1">
      <alignment horizontal="left"/>
    </xf>
    <xf numFmtId="0" fontId="4" fillId="38" borderId="27" xfId="97" applyFont="1" applyFill="1" applyBorder="1"/>
    <xf numFmtId="2" fontId="7" fillId="38" borderId="27" xfId="59" applyNumberFormat="1" applyFont="1" applyFill="1" applyBorder="1" applyAlignment="1">
      <alignment horizontal="center"/>
    </xf>
    <xf numFmtId="2" fontId="7" fillId="38" borderId="25" xfId="59" applyNumberFormat="1" applyFont="1" applyFill="1" applyBorder="1" applyAlignment="1">
      <alignment horizontal="center"/>
    </xf>
    <xf numFmtId="49" fontId="11" fillId="36" borderId="10" xfId="97" applyNumberFormat="1" applyFont="1" applyFill="1" applyBorder="1" applyAlignment="1">
      <alignment horizontal="left" indent="1"/>
    </xf>
    <xf numFmtId="49" fontId="11" fillId="31" borderId="10" xfId="97" applyNumberFormat="1" applyFont="1" applyFill="1" applyBorder="1" applyAlignment="1">
      <alignment horizontal="left" indent="1"/>
    </xf>
    <xf numFmtId="49" fontId="11" fillId="36" borderId="10" xfId="97" applyNumberFormat="1" applyFont="1" applyFill="1" applyBorder="1" applyAlignment="1">
      <alignment horizontal="left" wrapText="1" indent="1"/>
    </xf>
    <xf numFmtId="49" fontId="11" fillId="36" borderId="10" xfId="101" applyNumberFormat="1" applyFont="1" applyFill="1" applyBorder="1" applyAlignment="1">
      <alignment horizontal="left" vertical="center" wrapText="1" indent="1"/>
    </xf>
    <xf numFmtId="0" fontId="59" fillId="7" borderId="10" xfId="100" applyNumberFormat="1" applyFont="1" applyFill="1" applyBorder="1" applyAlignment="1">
      <alignment horizontal="left" indent="1"/>
    </xf>
    <xf numFmtId="41" fontId="61" fillId="38" borderId="27" xfId="98" applyNumberFormat="1" applyFont="1" applyFill="1" applyBorder="1"/>
    <xf numFmtId="167" fontId="62" fillId="38" borderId="27" xfId="62" applyNumberFormat="1" applyFont="1" applyFill="1" applyBorder="1" applyAlignment="1">
      <alignment horizontal="center" vertical="center"/>
    </xf>
    <xf numFmtId="167" fontId="62" fillId="38" borderId="25" xfId="62" applyNumberFormat="1" applyFont="1" applyFill="1" applyBorder="1" applyAlignment="1">
      <alignment horizontal="center" vertical="center"/>
    </xf>
    <xf numFmtId="41" fontId="11" fillId="31" borderId="10" xfId="98" applyNumberFormat="1" applyFont="1" applyFill="1" applyBorder="1" applyAlignment="1">
      <alignment horizontal="left" indent="1"/>
    </xf>
    <xf numFmtId="169" fontId="7" fillId="7" borderId="10" xfId="100" applyNumberFormat="1" applyFont="1" applyFill="1" applyBorder="1" applyAlignment="1">
      <alignment horizontal="left" indent="1"/>
    </xf>
    <xf numFmtId="168" fontId="11" fillId="36" borderId="10" xfId="0" applyNumberFormat="1" applyFont="1" applyFill="1" applyBorder="1" applyAlignment="1">
      <alignment horizontal="left" vertical="center" wrapText="1" indent="1"/>
    </xf>
    <xf numFmtId="49" fontId="37" fillId="36" borderId="10" xfId="102" applyNumberFormat="1" applyFont="1" applyFill="1" applyBorder="1" applyAlignment="1">
      <alignment horizontal="left" vertical="center" wrapText="1" indent="1"/>
    </xf>
    <xf numFmtId="49" fontId="11" fillId="36" borderId="10" xfId="102" applyNumberFormat="1" applyFont="1" applyFill="1" applyBorder="1" applyAlignment="1">
      <alignment horizontal="left" vertical="center" wrapText="1" indent="1"/>
    </xf>
    <xf numFmtId="49" fontId="11" fillId="36" borderId="10" xfId="100" applyNumberFormat="1" applyFont="1" applyFill="1" applyBorder="1" applyAlignment="1">
      <alignment horizontal="left" vertical="center" wrapText="1" indent="1"/>
    </xf>
    <xf numFmtId="49" fontId="4" fillId="38" borderId="11" xfId="102" applyNumberFormat="1" applyFont="1" applyFill="1" applyBorder="1" applyAlignment="1">
      <alignment horizontal="left" vertical="center" wrapText="1"/>
    </xf>
    <xf numFmtId="168" fontId="7" fillId="38" borderId="25" xfId="0" applyNumberFormat="1" applyFont="1" applyFill="1" applyBorder="1" applyAlignment="1">
      <alignment horizontal="left" vertical="center" wrapText="1" indent="1"/>
    </xf>
    <xf numFmtId="167" fontId="62" fillId="38" borderId="11" xfId="98" applyNumberFormat="1" applyFont="1" applyFill="1" applyBorder="1" applyAlignment="1">
      <alignment horizontal="left" indent="1"/>
    </xf>
    <xf numFmtId="0" fontId="59" fillId="7" borderId="10" xfId="59" applyNumberFormat="1" applyFont="1" applyFill="1" applyBorder="1" applyAlignment="1">
      <alignment horizontal="left" indent="1"/>
    </xf>
    <xf numFmtId="0" fontId="11" fillId="39" borderId="10" xfId="98" applyNumberFormat="1" applyFont="1" applyFill="1" applyBorder="1" applyAlignment="1">
      <alignment horizontal="left" indent="1"/>
    </xf>
    <xf numFmtId="167" fontId="7" fillId="38" borderId="11" xfId="97" applyNumberFormat="1" applyFont="1" applyFill="1" applyBorder="1" applyAlignment="1">
      <alignment horizontal="left" indent="1"/>
    </xf>
    <xf numFmtId="0" fontId="60" fillId="36" borderId="31" xfId="97" applyFont="1" applyFill="1" applyBorder="1" applyAlignment="1">
      <alignment horizontal="left" indent="1"/>
    </xf>
    <xf numFmtId="0" fontId="63" fillId="36" borderId="22" xfId="97" applyFont="1" applyFill="1" applyBorder="1" applyAlignment="1">
      <alignment horizontal="left" indent="1"/>
    </xf>
    <xf numFmtId="0" fontId="60" fillId="36" borderId="22" xfId="97" applyFont="1" applyFill="1" applyBorder="1" applyAlignment="1">
      <alignment horizontal="left" indent="1"/>
    </xf>
    <xf numFmtId="0" fontId="60" fillId="36" borderId="23" xfId="97" applyFont="1" applyFill="1" applyBorder="1" applyAlignment="1">
      <alignment horizontal="left" indent="1"/>
    </xf>
    <xf numFmtId="0" fontId="64" fillId="36" borderId="25" xfId="95" applyFont="1" applyFill="1" applyBorder="1"/>
    <xf numFmtId="0" fontId="10" fillId="9" borderId="0" xfId="95" applyFont="1" applyBorder="1"/>
    <xf numFmtId="0" fontId="2" fillId="9" borderId="0" xfId="95" applyBorder="1"/>
    <xf numFmtId="164" fontId="4" fillId="7" borderId="0" xfId="75" applyFont="1" applyFill="1" applyBorder="1" applyAlignment="1">
      <protection locked="0"/>
    </xf>
    <xf numFmtId="164" fontId="4" fillId="7" borderId="15" xfId="75" applyFont="1" applyFill="1" applyBorder="1" applyAlignment="1">
      <protection locked="0"/>
    </xf>
    <xf numFmtId="164" fontId="4" fillId="13" borderId="13" xfId="51" applyFont="1" applyBorder="1" applyAlignment="1"/>
    <xf numFmtId="164" fontId="4" fillId="13" borderId="16" xfId="51" applyFont="1" applyBorder="1" applyAlignment="1"/>
    <xf numFmtId="164" fontId="4" fillId="7" borderId="22" xfId="75" applyFont="1" applyFill="1" applyBorder="1" applyAlignment="1">
      <alignment horizontal="left" indent="1"/>
      <protection locked="0"/>
    </xf>
    <xf numFmtId="164" fontId="4" fillId="36" borderId="0" xfId="75" applyFont="1" applyFill="1" applyBorder="1" applyAlignment="1">
      <protection locked="0"/>
    </xf>
    <xf numFmtId="164" fontId="4" fillId="36" borderId="15" xfId="75" applyFont="1" applyFill="1" applyBorder="1" applyAlignment="1">
      <protection locked="0"/>
    </xf>
    <xf numFmtId="164" fontId="63" fillId="36" borderId="22" xfId="75" applyFont="1" applyFill="1" applyBorder="1" applyAlignment="1">
      <alignment horizontal="left" indent="1"/>
      <protection locked="0"/>
    </xf>
    <xf numFmtId="164" fontId="4" fillId="13" borderId="23" xfId="51" applyFont="1" applyBorder="1" applyAlignment="1">
      <alignment horizontal="left" indent="1"/>
    </xf>
    <xf numFmtId="0" fontId="65" fillId="36" borderId="22" xfId="97" applyFont="1" applyFill="1" applyBorder="1" applyAlignment="1">
      <alignment horizontal="left" indent="1"/>
    </xf>
    <xf numFmtId="0" fontId="64" fillId="36" borderId="11" xfId="95" applyFont="1" applyFill="1" applyBorder="1" applyAlignment="1">
      <alignment horizontal="left" indent="1"/>
    </xf>
    <xf numFmtId="0" fontId="10" fillId="9" borderId="0" xfId="95" applyFont="1" applyBorder="1" applyAlignment="1">
      <alignment horizontal="left" indent="1"/>
    </xf>
    <xf numFmtId="0" fontId="2" fillId="9" borderId="0" xfId="95" applyBorder="1" applyAlignment="1">
      <alignment horizontal="left" indent="1"/>
    </xf>
    <xf numFmtId="1" fontId="50" fillId="0" borderId="0" xfId="92"/>
    <xf numFmtId="14" fontId="50" fillId="0" borderId="0" xfId="92" applyNumberFormat="1" applyAlignment="1">
      <alignment vertical="top"/>
    </xf>
    <xf numFmtId="1" fontId="50" fillId="0" borderId="0" xfId="92" applyAlignment="1">
      <alignment horizontal="center" vertical="top"/>
    </xf>
    <xf numFmtId="1" fontId="50" fillId="0" borderId="0" xfId="92" applyAlignment="1">
      <alignment vertical="top"/>
    </xf>
    <xf numFmtId="1" fontId="50" fillId="0" borderId="0" xfId="92" applyAlignment="1">
      <alignment vertical="top" wrapText="1"/>
    </xf>
    <xf numFmtId="1" fontId="7" fillId="0" borderId="0" xfId="92" applyFont="1" applyAlignment="1">
      <alignment vertical="top"/>
    </xf>
    <xf numFmtId="1" fontId="7" fillId="0" borderId="0" xfId="92" applyFont="1" applyAlignment="1">
      <alignment vertical="top" wrapText="1"/>
    </xf>
    <xf numFmtId="1" fontId="50" fillId="0" borderId="0" xfId="92" applyAlignment="1">
      <alignment horizontal="center"/>
    </xf>
    <xf numFmtId="49" fontId="7" fillId="0" borderId="0" xfId="92" applyNumberFormat="1" applyFont="1" applyAlignment="1">
      <alignment vertical="top"/>
    </xf>
    <xf numFmtId="49" fontId="7" fillId="0" borderId="0" xfId="92" applyNumberFormat="1" applyFont="1" applyAlignment="1">
      <alignment horizontal="left" vertical="top"/>
    </xf>
    <xf numFmtId="171" fontId="59" fillId="7" borderId="10" xfId="102" applyNumberFormat="1" applyFont="1" applyFill="1" applyBorder="1" applyAlignment="1">
      <alignment horizontal="right"/>
    </xf>
    <xf numFmtId="169" fontId="7" fillId="35" borderId="10" xfId="100" applyNumberFormat="1" applyFont="1" applyFill="1" applyBorder="1" applyAlignment="1">
      <alignment horizontal="left"/>
    </xf>
    <xf numFmtId="1" fontId="7" fillId="0" borderId="0" xfId="92" applyFont="1" applyFill="1" applyAlignment="1">
      <alignment vertical="top" wrapText="1"/>
    </xf>
    <xf numFmtId="0" fontId="7" fillId="33" borderId="0" xfId="0" applyFont="1" applyFill="1" applyBorder="1"/>
    <xf numFmtId="1" fontId="50" fillId="33" borderId="0" xfId="92" applyFill="1" applyBorder="1"/>
    <xf numFmtId="1" fontId="66" fillId="33" borderId="0" xfId="92" applyFont="1" applyFill="1" applyBorder="1" applyAlignment="1">
      <alignment horizontal="center" vertical="center" wrapText="1"/>
    </xf>
    <xf numFmtId="1" fontId="50" fillId="33" borderId="0" xfId="92" applyFill="1" applyBorder="1" applyAlignment="1">
      <alignment horizontal="center" vertical="center"/>
    </xf>
    <xf numFmtId="1" fontId="50" fillId="33" borderId="0" xfId="92" applyFill="1" applyBorder="1" applyAlignment="1">
      <alignment vertical="top"/>
    </xf>
    <xf numFmtId="1" fontId="50" fillId="33" borderId="0" xfId="92" applyFill="1" applyBorder="1" applyAlignment="1">
      <alignment vertical="top" wrapText="1"/>
    </xf>
    <xf numFmtId="1" fontId="7" fillId="33" borderId="0" xfId="92" applyFont="1" applyFill="1" applyAlignment="1">
      <alignment vertical="top" wrapText="1"/>
    </xf>
    <xf numFmtId="1" fontId="50" fillId="36" borderId="0" xfId="92" applyFill="1" applyAlignment="1">
      <alignment horizontal="center" vertical="center"/>
    </xf>
    <xf numFmtId="1" fontId="50" fillId="36" borderId="0" xfId="92" applyFill="1" applyAlignment="1">
      <alignment horizontal="center" vertical="center" wrapText="1"/>
    </xf>
    <xf numFmtId="0" fontId="5" fillId="0" borderId="0" xfId="99" applyFont="1" applyFill="1" applyBorder="1" applyAlignment="1">
      <alignment horizontal="left" vertical="center"/>
    </xf>
    <xf numFmtId="0" fontId="2" fillId="9" borderId="0" xfId="97" applyAlignment="1"/>
    <xf numFmtId="1" fontId="7" fillId="0" borderId="0" xfId="92" applyFont="1" applyAlignment="1">
      <alignment horizontal="center" vertical="top"/>
    </xf>
    <xf numFmtId="0" fontId="67" fillId="9" borderId="0" xfId="95" applyFont="1"/>
    <xf numFmtId="0" fontId="43" fillId="40" borderId="0" xfId="98" applyFont="1" applyFill="1"/>
    <xf numFmtId="0" fontId="44" fillId="40" borderId="0" xfId="98" applyFont="1" applyFill="1"/>
    <xf numFmtId="14" fontId="43" fillId="40" borderId="0" xfId="98" applyNumberFormat="1" applyFont="1" applyFill="1"/>
    <xf numFmtId="14" fontId="43" fillId="40" borderId="0" xfId="98" applyNumberFormat="1" applyFont="1" applyFill="1" applyAlignment="1">
      <alignment horizontal="left"/>
    </xf>
    <xf numFmtId="168" fontId="70" fillId="41" borderId="39" xfId="114" applyNumberFormat="1" applyFont="1" applyFill="1" applyBorder="1"/>
    <xf numFmtId="41" fontId="71" fillId="0" borderId="0" xfId="113" applyNumberFormat="1" applyFont="1" applyFill="1" applyBorder="1"/>
    <xf numFmtId="0" fontId="67" fillId="9" borderId="0" xfId="97" applyFont="1"/>
    <xf numFmtId="0" fontId="16" fillId="37" borderId="0" xfId="93" applyFont="1" applyFill="1" applyBorder="1" applyAlignment="1">
      <alignment horizontal="left" vertical="center"/>
    </xf>
    <xf numFmtId="168" fontId="37" fillId="36" borderId="11" xfId="98" quotePrefix="1" applyNumberFormat="1" applyFont="1" applyFill="1" applyBorder="1" applyAlignment="1">
      <alignment horizontal="center" vertical="center" wrapText="1"/>
    </xf>
    <xf numFmtId="2" fontId="37" fillId="36" borderId="26" xfId="98" applyNumberFormat="1" applyFont="1" applyFill="1" applyBorder="1" applyAlignment="1">
      <alignment horizontal="center" vertical="center" wrapText="1"/>
    </xf>
    <xf numFmtId="14" fontId="59" fillId="7" borderId="25" xfId="98" applyNumberFormat="1" applyFont="1" applyFill="1" applyBorder="1" applyAlignment="1">
      <alignment horizontal="right"/>
    </xf>
    <xf numFmtId="167" fontId="73" fillId="36" borderId="10" xfId="102" applyNumberFormat="1" applyFont="1" applyFill="1" applyBorder="1" applyAlignment="1">
      <alignment horizontal="left"/>
    </xf>
    <xf numFmtId="168" fontId="63" fillId="36" borderId="10" xfId="102" applyNumberFormat="1" applyFont="1" applyFill="1" applyBorder="1" applyAlignment="1">
      <alignment horizontal="center" vertical="center" wrapText="1"/>
    </xf>
    <xf numFmtId="41" fontId="4" fillId="13" borderId="10" xfId="59" applyNumberFormat="1" applyFont="1" applyFill="1" applyBorder="1" applyAlignment="1">
      <alignment horizontal="right"/>
    </xf>
    <xf numFmtId="168" fontId="11" fillId="31" borderId="0" xfId="0" applyNumberFormat="1" applyFont="1" applyFill="1" applyAlignment="1">
      <alignment horizontal="left" vertical="center" wrapText="1"/>
    </xf>
    <xf numFmtId="49" fontId="63" fillId="36" borderId="28" xfId="100" applyNumberFormat="1" applyFont="1" applyFill="1" applyBorder="1" applyAlignment="1">
      <alignment horizontal="center" vertical="center" wrapText="1"/>
    </xf>
    <xf numFmtId="49" fontId="63" fillId="36" borderId="32" xfId="100" applyNumberFormat="1" applyFont="1" applyFill="1" applyBorder="1" applyAlignment="1">
      <alignment horizontal="center" vertical="center" wrapText="1"/>
    </xf>
    <xf numFmtId="49" fontId="63" fillId="36" borderId="24" xfId="100" applyNumberFormat="1" applyFont="1" applyFill="1" applyBorder="1" applyAlignment="1">
      <alignment horizontal="center" vertical="top" wrapText="1"/>
    </xf>
    <xf numFmtId="0" fontId="47" fillId="0" borderId="10" xfId="0" applyNumberFormat="1" applyFont="1" applyFill="1" applyBorder="1" applyAlignment="1" applyProtection="1">
      <alignment horizontal="center" wrapText="1"/>
      <protection locked="0"/>
    </xf>
    <xf numFmtId="49" fontId="70" fillId="42" borderId="10" xfId="100" applyNumberFormat="1" applyFont="1" applyFill="1" applyBorder="1" applyAlignment="1">
      <alignment horizontal="center" vertical="center" wrapText="1"/>
    </xf>
    <xf numFmtId="49" fontId="70" fillId="43" borderId="10" xfId="100" applyNumberFormat="1" applyFont="1" applyFill="1" applyBorder="1" applyAlignment="1">
      <alignment horizontal="center" vertical="center" wrapText="1"/>
    </xf>
    <xf numFmtId="0" fontId="39" fillId="44" borderId="10" xfId="59" applyNumberFormat="1" applyFont="1" applyFill="1" applyBorder="1" applyAlignment="1"/>
    <xf numFmtId="0" fontId="4" fillId="38" borderId="27" xfId="59" applyNumberFormat="1" applyFont="1" applyFill="1" applyBorder="1" applyAlignment="1">
      <alignment horizontal="center" vertical="center" wrapText="1"/>
    </xf>
    <xf numFmtId="0" fontId="11" fillId="44" borderId="10" xfId="100" applyNumberFormat="1" applyFont="1" applyFill="1" applyBorder="1" applyAlignment="1">
      <alignment horizontal="left" vertical="center" wrapText="1" indent="1"/>
    </xf>
    <xf numFmtId="49" fontId="37" fillId="39" borderId="10" xfId="100" applyNumberFormat="1" applyFont="1" applyFill="1" applyBorder="1" applyAlignment="1">
      <alignment horizontal="left" vertical="center" wrapText="1"/>
    </xf>
    <xf numFmtId="49" fontId="4" fillId="38" borderId="10" xfId="100" applyNumberFormat="1" applyFont="1" applyFill="1" applyBorder="1" applyAlignment="1">
      <alignment horizontal="left" vertical="center" wrapText="1"/>
    </xf>
    <xf numFmtId="0" fontId="7" fillId="0" borderId="0" xfId="0" applyFont="1" applyAlignment="1">
      <alignment horizontal="left" vertical="top"/>
    </xf>
    <xf numFmtId="1" fontId="7" fillId="0" borderId="0" xfId="92" applyFont="1" applyAlignment="1">
      <alignment horizontal="left" vertical="top"/>
    </xf>
    <xf numFmtId="0" fontId="7" fillId="0" borderId="0" xfId="0" applyFont="1" applyAlignment="1">
      <alignment horizontal="left" vertical="top" wrapText="1"/>
    </xf>
    <xf numFmtId="14" fontId="7" fillId="0" borderId="0" xfId="0" applyNumberFormat="1" applyFont="1" applyAlignment="1">
      <alignment horizontal="left" vertical="top"/>
    </xf>
    <xf numFmtId="0" fontId="7" fillId="0" borderId="0" xfId="0" applyFont="1" applyAlignment="1">
      <alignment vertical="top" wrapText="1"/>
    </xf>
    <xf numFmtId="0" fontId="7" fillId="0" borderId="0" xfId="0" applyFont="1" applyAlignment="1">
      <alignment horizontal="center" vertical="top" wrapText="1"/>
    </xf>
    <xf numFmtId="0" fontId="7" fillId="0" borderId="0" xfId="0" applyFont="1" applyAlignment="1">
      <alignment vertical="top"/>
    </xf>
    <xf numFmtId="168" fontId="37" fillId="36" borderId="33" xfId="97" applyNumberFormat="1" applyFont="1" applyFill="1" applyBorder="1" applyAlignment="1">
      <alignment horizontal="center" vertical="center" wrapText="1"/>
    </xf>
    <xf numFmtId="168" fontId="37" fillId="36" borderId="10" xfId="97" applyNumberFormat="1" applyFont="1" applyFill="1" applyBorder="1" applyAlignment="1">
      <alignment horizontal="center" vertical="center" wrapText="1"/>
    </xf>
    <xf numFmtId="49" fontId="74" fillId="41" borderId="10" xfId="114" applyNumberFormat="1" applyFont="1" applyFill="1" applyBorder="1" applyAlignment="1"/>
    <xf numFmtId="49" fontId="74" fillId="41" borderId="40" xfId="114" applyNumberFormat="1" applyFont="1" applyFill="1" applyBorder="1"/>
    <xf numFmtId="49" fontId="74" fillId="41" borderId="10" xfId="114" applyNumberFormat="1" applyFont="1" applyFill="1" applyBorder="1" applyAlignment="1">
      <alignment wrapText="1"/>
    </xf>
    <xf numFmtId="41" fontId="74" fillId="41" borderId="10" xfId="114" applyNumberFormat="1" applyFont="1" applyFill="1" applyBorder="1"/>
    <xf numFmtId="168" fontId="70" fillId="41" borderId="10" xfId="114" applyNumberFormat="1" applyFont="1" applyFill="1" applyBorder="1"/>
    <xf numFmtId="0" fontId="75" fillId="0" borderId="0" xfId="114" applyFont="1" applyFill="1" applyBorder="1"/>
    <xf numFmtId="10" fontId="75" fillId="40" borderId="10" xfId="114" applyNumberFormat="1" applyFont="1" applyFill="1" applyBorder="1"/>
    <xf numFmtId="168" fontId="11" fillId="36" borderId="11" xfId="97" quotePrefix="1" applyNumberFormat="1" applyFont="1" applyFill="1" applyBorder="1" applyAlignment="1">
      <alignment horizontal="left" vertical="center" wrapText="1" indent="1"/>
    </xf>
    <xf numFmtId="168" fontId="37" fillId="36" borderId="27" xfId="97" applyNumberFormat="1" applyFont="1" applyFill="1" applyBorder="1" applyAlignment="1">
      <alignment horizontal="center" vertical="center" wrapText="1"/>
    </xf>
    <xf numFmtId="1" fontId="37" fillId="36" borderId="10" xfId="97" applyNumberFormat="1" applyFont="1" applyFill="1" applyBorder="1" applyAlignment="1">
      <alignment horizontal="center" vertical="center" wrapText="1"/>
    </xf>
    <xf numFmtId="172" fontId="71" fillId="40" borderId="10" xfId="113" applyNumberFormat="1" applyFont="1" applyFill="1" applyBorder="1" applyAlignment="1"/>
    <xf numFmtId="168" fontId="37" fillId="36" borderId="10" xfId="97" applyNumberFormat="1" applyFont="1" applyFill="1" applyBorder="1" applyAlignment="1">
      <alignment horizontal="left" vertical="center" wrapText="1"/>
    </xf>
    <xf numFmtId="168" fontId="11" fillId="36" borderId="10" xfId="97" quotePrefix="1" applyNumberFormat="1" applyFont="1" applyFill="1" applyBorder="1" applyAlignment="1">
      <alignment horizontal="left" vertical="center" wrapText="1" indent="3"/>
    </xf>
    <xf numFmtId="168" fontId="63" fillId="36" borderId="10" xfId="97" applyNumberFormat="1" applyFont="1" applyFill="1" applyBorder="1" applyAlignment="1">
      <alignment horizontal="left" vertical="center" wrapText="1"/>
    </xf>
    <xf numFmtId="168" fontId="60" fillId="36" borderId="10" xfId="97" quotePrefix="1" applyNumberFormat="1" applyFont="1" applyFill="1" applyBorder="1" applyAlignment="1">
      <alignment horizontal="left" vertical="center" wrapText="1" indent="1"/>
    </xf>
    <xf numFmtId="172" fontId="71" fillId="40" borderId="10" xfId="113" applyNumberFormat="1" applyFont="1" applyFill="1" applyBorder="1"/>
    <xf numFmtId="172" fontId="71" fillId="40" borderId="10" xfId="107" applyNumberFormat="1" applyFont="1" applyFill="1" applyBorder="1" applyAlignment="1">
      <alignment horizontal="right"/>
    </xf>
    <xf numFmtId="41" fontId="59" fillId="7" borderId="10" xfId="59" applyNumberFormat="1" applyFont="1" applyFill="1" applyBorder="1" applyAlignment="1">
      <alignment horizontal="left" indent="1"/>
    </xf>
    <xf numFmtId="41" fontId="7" fillId="13" borderId="10" xfId="59" applyNumberFormat="1" applyFont="1" applyFill="1" applyBorder="1" applyAlignment="1"/>
    <xf numFmtId="0" fontId="59" fillId="7" borderId="10" xfId="97" applyNumberFormat="1" applyFont="1" applyFill="1" applyBorder="1" applyAlignment="1">
      <alignment horizontal="right" indent="1"/>
    </xf>
    <xf numFmtId="14" fontId="59" fillId="7" borderId="25" xfId="97" applyNumberFormat="1" applyFont="1" applyFill="1" applyBorder="1" applyAlignment="1">
      <alignment horizontal="right"/>
    </xf>
    <xf numFmtId="0" fontId="59" fillId="7" borderId="25" xfId="97" applyNumberFormat="1" applyFont="1" applyFill="1" applyBorder="1" applyAlignment="1">
      <alignment horizontal="right" indent="1"/>
    </xf>
    <xf numFmtId="167" fontId="59" fillId="7" borderId="10" xfId="98" applyNumberFormat="1" applyFont="1" applyFill="1" applyBorder="1" applyAlignment="1">
      <alignment horizontal="right" indent="1"/>
    </xf>
    <xf numFmtId="0" fontId="59" fillId="7" borderId="25" xfId="98" applyNumberFormat="1" applyFont="1" applyFill="1" applyBorder="1" applyAlignment="1">
      <alignment horizontal="right" indent="1"/>
    </xf>
    <xf numFmtId="0" fontId="37" fillId="36" borderId="26" xfId="97" applyNumberFormat="1" applyFont="1" applyFill="1" applyBorder="1" applyAlignment="1">
      <alignment horizontal="center" vertical="center" wrapText="1"/>
    </xf>
    <xf numFmtId="0" fontId="37" fillId="36" borderId="10" xfId="97" applyNumberFormat="1" applyFont="1" applyFill="1" applyBorder="1" applyAlignment="1">
      <alignment horizontal="center" vertical="center" wrapText="1"/>
    </xf>
    <xf numFmtId="0" fontId="2" fillId="9" borderId="0" xfId="97" applyNumberFormat="1"/>
    <xf numFmtId="1" fontId="59" fillId="7" borderId="10" xfId="102" applyNumberFormat="1" applyFont="1" applyFill="1" applyBorder="1" applyAlignment="1">
      <alignment horizontal="right"/>
    </xf>
    <xf numFmtId="0" fontId="59" fillId="7" borderId="10" xfId="102" applyNumberFormat="1" applyFont="1" applyFill="1" applyBorder="1" applyAlignment="1">
      <alignment horizontal="right" indent="1"/>
    </xf>
    <xf numFmtId="0" fontId="59" fillId="7" borderId="10" xfId="102" applyNumberFormat="1" applyFont="1" applyFill="1" applyBorder="1" applyAlignment="1">
      <alignment horizontal="right"/>
    </xf>
    <xf numFmtId="41" fontId="2" fillId="9" borderId="0" xfId="100" applyNumberFormat="1"/>
    <xf numFmtId="167" fontId="60" fillId="36" borderId="28" xfId="59" applyNumberFormat="1" applyFont="1" applyFill="1" applyBorder="1" applyAlignment="1">
      <alignment horizontal="center" vertical="center"/>
    </xf>
    <xf numFmtId="14" fontId="59" fillId="7" borderId="10" xfId="100" applyNumberFormat="1" applyFont="1" applyFill="1" applyBorder="1" applyAlignment="1">
      <alignment horizontal="left" indent="1"/>
    </xf>
    <xf numFmtId="0" fontId="7" fillId="39" borderId="10" xfId="97" applyNumberFormat="1" applyFont="1" applyFill="1" applyBorder="1" applyAlignment="1">
      <alignment horizontal="left" indent="1"/>
    </xf>
    <xf numFmtId="0" fontId="7" fillId="38" borderId="11" xfId="97" applyNumberFormat="1" applyFont="1" applyFill="1" applyBorder="1" applyAlignment="1">
      <alignment horizontal="left" indent="1"/>
    </xf>
    <xf numFmtId="0" fontId="7" fillId="7" borderId="10" xfId="59" applyNumberFormat="1" applyFont="1" applyFill="1" applyBorder="1" applyAlignment="1">
      <alignment horizontal="left" indent="1"/>
    </xf>
    <xf numFmtId="0" fontId="7" fillId="39" borderId="10" xfId="97" applyNumberFormat="1" applyFont="1" applyFill="1" applyBorder="1" applyAlignment="1">
      <alignment horizontal="left"/>
    </xf>
    <xf numFmtId="164" fontId="7" fillId="13" borderId="10" xfId="59" applyNumberFormat="1" applyFont="1" applyFill="1" applyBorder="1" applyAlignment="1">
      <alignment horizontal="right"/>
    </xf>
    <xf numFmtId="164" fontId="59" fillId="7" borderId="10" xfId="59" applyNumberFormat="1" applyFont="1" applyFill="1" applyBorder="1" applyAlignment="1">
      <alignment horizontal="right"/>
    </xf>
    <xf numFmtId="164" fontId="4" fillId="13" borderId="10" xfId="59" applyNumberFormat="1" applyFont="1" applyFill="1" applyBorder="1" applyAlignment="1">
      <alignment horizontal="right"/>
    </xf>
    <xf numFmtId="164" fontId="7" fillId="38" borderId="27" xfId="59" applyNumberFormat="1" applyFont="1" applyFill="1" applyBorder="1" applyAlignment="1">
      <alignment horizontal="center"/>
    </xf>
    <xf numFmtId="164" fontId="7" fillId="38" borderId="25" xfId="59" applyNumberFormat="1" applyFont="1" applyFill="1" applyBorder="1" applyAlignment="1">
      <alignment horizontal="center"/>
    </xf>
    <xf numFmtId="164" fontId="71" fillId="40" borderId="10" xfId="113" applyNumberFormat="1" applyFont="1" applyFill="1" applyBorder="1" applyAlignment="1"/>
    <xf numFmtId="164" fontId="71" fillId="40" borderId="10" xfId="113" applyNumberFormat="1" applyFont="1" applyFill="1" applyBorder="1"/>
    <xf numFmtId="164" fontId="75" fillId="40" borderId="10" xfId="114" applyNumberFormat="1" applyFont="1" applyFill="1" applyBorder="1"/>
    <xf numFmtId="164" fontId="71" fillId="40" borderId="27" xfId="113" applyNumberFormat="1" applyFont="1" applyFill="1" applyBorder="1"/>
    <xf numFmtId="164" fontId="75" fillId="40" borderId="27" xfId="114" applyNumberFormat="1" applyFont="1" applyFill="1" applyBorder="1"/>
    <xf numFmtId="164" fontId="7" fillId="35" borderId="25" xfId="59" applyNumberFormat="1" applyFont="1" applyFill="1" applyBorder="1" applyAlignment="1">
      <alignment horizontal="right"/>
    </xf>
    <xf numFmtId="164" fontId="59" fillId="7" borderId="25" xfId="59" applyNumberFormat="1" applyFont="1" applyFill="1" applyBorder="1" applyAlignment="1">
      <alignment horizontal="right"/>
    </xf>
    <xf numFmtId="164" fontId="59" fillId="7" borderId="25" xfId="97" applyNumberFormat="1" applyFont="1" applyFill="1" applyBorder="1" applyAlignment="1">
      <alignment horizontal="right"/>
    </xf>
    <xf numFmtId="164" fontId="61" fillId="13" borderId="10" xfId="59" applyNumberFormat="1" applyFont="1" applyFill="1" applyBorder="1" applyAlignment="1">
      <alignment horizontal="right"/>
    </xf>
    <xf numFmtId="164" fontId="59" fillId="7" borderId="10" xfId="100" applyNumberFormat="1" applyFont="1" applyFill="1" applyBorder="1" applyAlignment="1">
      <alignment horizontal="right"/>
    </xf>
    <xf numFmtId="164" fontId="59" fillId="7" borderId="10" xfId="59" applyNumberFormat="1" applyFont="1" applyFill="1" applyBorder="1" applyAlignment="1"/>
    <xf numFmtId="164" fontId="7" fillId="45" borderId="10" xfId="59" applyNumberFormat="1" applyFont="1" applyFill="1" applyBorder="1" applyAlignment="1"/>
    <xf numFmtId="164" fontId="7" fillId="13" borderId="10" xfId="59" applyNumberFormat="1" applyFont="1" applyFill="1" applyBorder="1" applyAlignment="1"/>
    <xf numFmtId="10" fontId="59" fillId="7" borderId="10" xfId="59" applyNumberFormat="1" applyFont="1" applyFill="1" applyBorder="1" applyAlignment="1"/>
    <xf numFmtId="10" fontId="7" fillId="45" borderId="10" xfId="59" applyNumberFormat="1" applyFont="1" applyFill="1" applyBorder="1" applyAlignment="1"/>
    <xf numFmtId="164" fontId="39" fillId="13" borderId="10" xfId="59" applyNumberFormat="1" applyFont="1" applyFill="1" applyBorder="1" applyAlignment="1"/>
    <xf numFmtId="164" fontId="62" fillId="38" borderId="27" xfId="62" applyNumberFormat="1" applyFont="1" applyFill="1" applyBorder="1" applyAlignment="1">
      <alignment horizontal="center" vertical="center"/>
    </xf>
    <xf numFmtId="164" fontId="62" fillId="38" borderId="25" xfId="62" applyNumberFormat="1" applyFont="1" applyFill="1" applyBorder="1" applyAlignment="1">
      <alignment horizontal="center" vertical="center"/>
    </xf>
    <xf numFmtId="164" fontId="59" fillId="7" borderId="10" xfId="59" applyNumberFormat="1" applyFont="1" applyFill="1" applyBorder="1"/>
    <xf numFmtId="164" fontId="37" fillId="36" borderId="26" xfId="98" applyNumberFormat="1" applyFont="1" applyFill="1" applyBorder="1" applyAlignment="1">
      <alignment horizontal="center" vertical="center" wrapText="1"/>
    </xf>
    <xf numFmtId="164" fontId="38" fillId="13" borderId="10" xfId="59" applyNumberFormat="1" applyFont="1" applyFill="1" applyBorder="1" applyAlignment="1"/>
    <xf numFmtId="164" fontId="59" fillId="7" borderId="25" xfId="98" applyNumberFormat="1" applyFont="1" applyFill="1" applyBorder="1" applyAlignment="1">
      <alignment horizontal="right"/>
    </xf>
    <xf numFmtId="164" fontId="59" fillId="7" borderId="10" xfId="102" applyNumberFormat="1" applyFont="1" applyFill="1" applyBorder="1" applyAlignment="1">
      <alignment horizontal="right"/>
    </xf>
    <xf numFmtId="164" fontId="7" fillId="35" borderId="10" xfId="59" applyNumberFormat="1" applyFont="1" applyFill="1" applyBorder="1" applyAlignment="1">
      <alignment horizontal="right"/>
    </xf>
    <xf numFmtId="164" fontId="4" fillId="13" borderId="10" xfId="102" applyNumberFormat="1" applyFont="1" applyFill="1" applyBorder="1" applyAlignment="1">
      <alignment horizontal="right"/>
    </xf>
    <xf numFmtId="166" fontId="7" fillId="13" borderId="10" xfId="59" applyNumberFormat="1" applyFont="1" applyFill="1" applyBorder="1" applyAlignment="1">
      <alignment horizontal="right"/>
    </xf>
    <xf numFmtId="164" fontId="7" fillId="7" borderId="10" xfId="59" applyNumberFormat="1" applyFont="1" applyFill="1" applyBorder="1" applyAlignment="1">
      <alignment horizontal="right"/>
    </xf>
    <xf numFmtId="164" fontId="59" fillId="7" borderId="10" xfId="59" applyNumberFormat="1" applyFont="1" applyFill="1" applyBorder="1" applyAlignment="1">
      <alignment horizontal="left" indent="1"/>
    </xf>
    <xf numFmtId="164" fontId="4" fillId="38" borderId="27" xfId="59" applyNumberFormat="1" applyFont="1" applyFill="1" applyBorder="1" applyAlignment="1">
      <alignment horizontal="center" vertical="center" wrapText="1"/>
    </xf>
    <xf numFmtId="164" fontId="9" fillId="35" borderId="0" xfId="59" applyNumberFormat="1" applyFont="1" applyFill="1" applyBorder="1" applyAlignment="1" applyProtection="1">
      <alignment horizontal="right"/>
      <protection locked="0"/>
    </xf>
    <xf numFmtId="164" fontId="4" fillId="38" borderId="25" xfId="59" applyNumberFormat="1" applyFont="1" applyFill="1" applyBorder="1" applyAlignment="1">
      <alignment horizontal="center" vertical="center" wrapText="1"/>
    </xf>
    <xf numFmtId="164" fontId="9" fillId="35" borderId="34" xfId="59" applyNumberFormat="1" applyFont="1" applyFill="1" applyBorder="1" applyAlignment="1" applyProtection="1">
      <alignment horizontal="right"/>
      <protection locked="0"/>
    </xf>
    <xf numFmtId="43" fontId="39" fillId="13" borderId="10" xfId="59" applyNumberFormat="1" applyFont="1" applyFill="1" applyBorder="1" applyAlignment="1"/>
    <xf numFmtId="173" fontId="71" fillId="40" borderId="10" xfId="113" applyNumberFormat="1" applyFont="1" applyFill="1" applyBorder="1"/>
    <xf numFmtId="173" fontId="11" fillId="36" borderId="10" xfId="97" quotePrefix="1" applyNumberFormat="1" applyFont="1" applyFill="1" applyBorder="1" applyAlignment="1">
      <alignment horizontal="left" vertical="center" wrapText="1" indent="1"/>
    </xf>
    <xf numFmtId="41" fontId="76" fillId="0" borderId="0" xfId="114" applyNumberFormat="1" applyFont="1" applyFill="1" applyBorder="1"/>
    <xf numFmtId="49" fontId="63" fillId="36" borderId="32" xfId="100" applyNumberFormat="1" applyFont="1" applyFill="1" applyBorder="1" applyAlignment="1">
      <alignment horizontal="center" vertical="center" wrapText="1"/>
    </xf>
    <xf numFmtId="0" fontId="59" fillId="7" borderId="10" xfId="59" applyNumberFormat="1" applyFont="1" applyFill="1" applyBorder="1" applyAlignment="1">
      <alignment horizontal="right"/>
    </xf>
    <xf numFmtId="0" fontId="59" fillId="7" borderId="10" xfId="102" applyNumberFormat="1" applyFont="1" applyFill="1" applyBorder="1" applyAlignment="1">
      <alignment vertical="top"/>
    </xf>
    <xf numFmtId="0" fontId="64" fillId="9" borderId="0" xfId="95" applyFont="1" applyAlignment="1">
      <alignment horizontal="left" indent="1"/>
    </xf>
    <xf numFmtId="0" fontId="64" fillId="9" borderId="0" xfId="95" applyFont="1"/>
    <xf numFmtId="0" fontId="77" fillId="9" borderId="0" xfId="95" applyFont="1"/>
    <xf numFmtId="49" fontId="60" fillId="36" borderId="10" xfId="97" applyNumberFormat="1" applyFont="1" applyFill="1" applyBorder="1" applyAlignment="1">
      <alignment horizontal="left" indent="1"/>
    </xf>
    <xf numFmtId="0" fontId="63" fillId="38" borderId="27" xfId="98" applyFont="1" applyFill="1" applyBorder="1"/>
    <xf numFmtId="49" fontId="60" fillId="36" borderId="10" xfId="98" applyNumberFormat="1" applyFont="1" applyFill="1" applyBorder="1" applyAlignment="1">
      <alignment horizontal="left" indent="1"/>
    </xf>
    <xf numFmtId="49" fontId="60" fillId="31" borderId="10" xfId="98" applyNumberFormat="1" applyFont="1" applyFill="1" applyBorder="1" applyAlignment="1">
      <alignment horizontal="left" indent="1"/>
    </xf>
    <xf numFmtId="2" fontId="63" fillId="36" borderId="26" xfId="98" applyNumberFormat="1" applyFont="1" applyFill="1" applyBorder="1" applyAlignment="1">
      <alignment horizontal="left" vertical="center" wrapText="1"/>
    </xf>
    <xf numFmtId="41" fontId="60" fillId="36" borderId="11" xfId="98" applyNumberFormat="1" applyFont="1" applyFill="1" applyBorder="1" applyAlignment="1">
      <alignment horizontal="left" indent="1"/>
    </xf>
    <xf numFmtId="41" fontId="60" fillId="31" borderId="10" xfId="98" applyNumberFormat="1" applyFont="1" applyFill="1" applyBorder="1" applyAlignment="1">
      <alignment horizontal="left" indent="1"/>
    </xf>
    <xf numFmtId="41" fontId="4" fillId="38" borderId="27" xfId="98" applyNumberFormat="1" applyFont="1" applyFill="1" applyBorder="1"/>
    <xf numFmtId="41" fontId="63" fillId="31" borderId="10" xfId="98" applyNumberFormat="1" applyFont="1" applyFill="1" applyBorder="1" applyAlignment="1">
      <alignment horizontal="left"/>
    </xf>
    <xf numFmtId="41" fontId="4" fillId="38" borderId="27" xfId="98" applyNumberFormat="1" applyFont="1" applyFill="1" applyBorder="1" applyAlignment="1">
      <alignment horizontal="left"/>
    </xf>
    <xf numFmtId="2" fontId="60" fillId="36" borderId="28" xfId="59" applyNumberFormat="1" applyFont="1" applyFill="1" applyBorder="1" applyAlignment="1">
      <alignment horizontal="center" vertical="center"/>
    </xf>
    <xf numFmtId="1" fontId="60" fillId="36" borderId="28" xfId="59" applyNumberFormat="1" applyFont="1" applyFill="1" applyBorder="1" applyAlignment="1">
      <alignment horizontal="center" vertical="center"/>
    </xf>
    <xf numFmtId="49" fontId="60" fillId="36" borderId="10" xfId="102" applyNumberFormat="1" applyFont="1" applyFill="1" applyBorder="1" applyAlignment="1">
      <alignment horizontal="left" vertical="center" wrapText="1" indent="1"/>
    </xf>
    <xf numFmtId="49" fontId="63" fillId="32" borderId="10" xfId="100" applyNumberFormat="1" applyFont="1" applyFill="1" applyBorder="1" applyAlignment="1">
      <alignment horizontal="center" vertical="center" wrapText="1"/>
    </xf>
    <xf numFmtId="49" fontId="63" fillId="32" borderId="32" xfId="100" applyNumberFormat="1" applyFont="1" applyFill="1" applyBorder="1" applyAlignment="1">
      <alignment horizontal="center" vertical="center" wrapText="1"/>
    </xf>
    <xf numFmtId="49" fontId="63" fillId="46" borderId="32" xfId="100" applyNumberFormat="1" applyFont="1" applyFill="1" applyBorder="1" applyAlignment="1">
      <alignment horizontal="center" vertical="center" wrapText="1"/>
    </xf>
    <xf numFmtId="49" fontId="63" fillId="47" borderId="32" xfId="100" applyNumberFormat="1" applyFont="1" applyFill="1" applyBorder="1" applyAlignment="1">
      <alignment horizontal="center" vertical="center" wrapText="1"/>
    </xf>
    <xf numFmtId="49" fontId="63" fillId="32" borderId="27" xfId="100" applyNumberFormat="1" applyFont="1" applyFill="1" applyBorder="1" applyAlignment="1">
      <alignment horizontal="center" vertical="center" wrapText="1"/>
    </xf>
    <xf numFmtId="49" fontId="63" fillId="46" borderId="27" xfId="100" applyNumberFormat="1" applyFont="1" applyFill="1" applyBorder="1" applyAlignment="1">
      <alignment horizontal="center" vertical="center" wrapText="1"/>
    </xf>
    <xf numFmtId="49" fontId="63" fillId="46" borderId="11" xfId="100" applyNumberFormat="1" applyFont="1" applyFill="1" applyBorder="1" applyAlignment="1">
      <alignment horizontal="center" vertical="center" wrapText="1"/>
    </xf>
    <xf numFmtId="49" fontId="63" fillId="46" borderId="25" xfId="100" applyNumberFormat="1" applyFont="1" applyFill="1" applyBorder="1" applyAlignment="1">
      <alignment horizontal="center" vertical="center" wrapText="1"/>
    </xf>
    <xf numFmtId="49" fontId="63" fillId="47" borderId="27" xfId="100" applyNumberFormat="1" applyFont="1" applyFill="1" applyBorder="1" applyAlignment="1">
      <alignment horizontal="center" vertical="center" wrapText="1"/>
    </xf>
    <xf numFmtId="49" fontId="63" fillId="47" borderId="11" xfId="100" applyNumberFormat="1" applyFont="1" applyFill="1" applyBorder="1" applyAlignment="1">
      <alignment horizontal="center" vertical="center" wrapText="1"/>
    </xf>
    <xf numFmtId="49" fontId="63" fillId="47" borderId="25" xfId="100" applyNumberFormat="1" applyFont="1" applyFill="1" applyBorder="1" applyAlignment="1">
      <alignment horizontal="center" vertical="center" wrapText="1"/>
    </xf>
    <xf numFmtId="0" fontId="43" fillId="35" borderId="0" xfId="98" applyFont="1" applyFill="1"/>
    <xf numFmtId="0" fontId="44" fillId="35" borderId="0" xfId="98" applyFont="1" applyFill="1"/>
    <xf numFmtId="14" fontId="43" fillId="35" borderId="0" xfId="98" applyNumberFormat="1" applyFont="1" applyFill="1"/>
    <xf numFmtId="14" fontId="43" fillId="35" borderId="0" xfId="98" applyNumberFormat="1" applyFont="1" applyFill="1" applyAlignment="1">
      <alignment horizontal="left"/>
    </xf>
    <xf numFmtId="0" fontId="48" fillId="9" borderId="0" xfId="97" applyFont="1"/>
    <xf numFmtId="1" fontId="59" fillId="7" borderId="25" xfId="97" applyNumberFormat="1" applyFont="1" applyFill="1" applyBorder="1" applyAlignment="1">
      <alignment horizontal="center"/>
    </xf>
    <xf numFmtId="1" fontId="59" fillId="7" borderId="10" xfId="102" applyNumberFormat="1" applyFont="1" applyFill="1" applyBorder="1" applyAlignment="1">
      <alignment horizontal="center"/>
    </xf>
    <xf numFmtId="169" fontId="59" fillId="7" borderId="10" xfId="100" applyNumberFormat="1" applyFont="1" applyFill="1" applyBorder="1" applyAlignment="1">
      <alignment horizontal="right" indent="1"/>
    </xf>
    <xf numFmtId="0" fontId="3" fillId="33" borderId="0" xfId="0" applyFont="1" applyFill="1"/>
    <xf numFmtId="0" fontId="0" fillId="33" borderId="0" xfId="0" applyFill="1"/>
    <xf numFmtId="0" fontId="60" fillId="33" borderId="0" xfId="0" applyFont="1" applyFill="1"/>
    <xf numFmtId="0" fontId="5" fillId="33" borderId="0" xfId="0" applyFont="1" applyFill="1"/>
    <xf numFmtId="0" fontId="54" fillId="33" borderId="0" xfId="95" applyFont="1" applyFill="1"/>
    <xf numFmtId="0" fontId="5" fillId="33" borderId="0" xfId="97" applyFont="1" applyFill="1"/>
    <xf numFmtId="0" fontId="2" fillId="33" borderId="0" xfId="97" applyFill="1"/>
    <xf numFmtId="167" fontId="4" fillId="33" borderId="0" xfId="97" applyNumberFormat="1" applyFont="1" applyFill="1" applyBorder="1" applyAlignment="1">
      <alignment horizontal="left"/>
    </xf>
    <xf numFmtId="164" fontId="7" fillId="33" borderId="0" xfId="97" applyNumberFormat="1" applyFont="1" applyFill="1" applyBorder="1" applyAlignment="1">
      <alignment horizontal="center"/>
    </xf>
    <xf numFmtId="0" fontId="3" fillId="0" borderId="0" xfId="97" applyFont="1" applyFill="1" applyAlignment="1"/>
    <xf numFmtId="10" fontId="4" fillId="13" borderId="10" xfId="107" applyNumberFormat="1" applyFont="1" applyFill="1" applyBorder="1" applyAlignment="1">
      <alignment horizontal="right"/>
    </xf>
    <xf numFmtId="0" fontId="7" fillId="53" borderId="0" xfId="98" applyFill="1"/>
    <xf numFmtId="0" fontId="3" fillId="33" borderId="0" xfId="98" applyFont="1" applyFill="1"/>
    <xf numFmtId="0" fontId="68" fillId="33" borderId="0" xfId="0" applyFont="1" applyFill="1"/>
    <xf numFmtId="0" fontId="68" fillId="33" borderId="0" xfId="0" applyFont="1" applyFill="1" applyAlignment="1">
      <alignment horizontal="center" vertical="center"/>
    </xf>
    <xf numFmtId="0" fontId="5" fillId="53" borderId="0" xfId="0" applyFont="1" applyFill="1" applyAlignment="1" applyProtection="1">
      <alignment horizontal="left"/>
      <protection locked="0"/>
    </xf>
    <xf numFmtId="0" fontId="5" fillId="53" borderId="0" xfId="103" applyFont="1" applyFill="1" applyBorder="1"/>
    <xf numFmtId="43" fontId="69" fillId="33" borderId="0" xfId="0" applyNumberFormat="1" applyFont="1" applyFill="1"/>
    <xf numFmtId="43" fontId="68" fillId="33" borderId="0" xfId="0" applyNumberFormat="1" applyFont="1" applyFill="1"/>
    <xf numFmtId="0" fontId="69" fillId="33" borderId="0" xfId="0" applyFont="1" applyFill="1"/>
    <xf numFmtId="0" fontId="67" fillId="33" borderId="0" xfId="0" applyFont="1" applyFill="1"/>
    <xf numFmtId="41" fontId="71" fillId="33" borderId="0" xfId="113" applyNumberFormat="1" applyFont="1" applyFill="1" applyBorder="1"/>
    <xf numFmtId="0" fontId="71" fillId="33" borderId="0" xfId="113" applyFont="1" applyFill="1" applyBorder="1"/>
    <xf numFmtId="0" fontId="72" fillId="33" borderId="0" xfId="0" applyFont="1" applyFill="1"/>
    <xf numFmtId="164" fontId="71" fillId="33" borderId="0" xfId="113" applyNumberFormat="1" applyFont="1" applyFill="1" applyBorder="1"/>
    <xf numFmtId="170" fontId="68" fillId="33" borderId="0" xfId="0" applyNumberFormat="1" applyFont="1" applyFill="1"/>
    <xf numFmtId="43" fontId="59" fillId="7" borderId="10" xfId="59" applyFont="1" applyFill="1" applyBorder="1" applyAlignment="1">
      <alignment horizontal="right"/>
    </xf>
    <xf numFmtId="176" fontId="59" fillId="7" borderId="10" xfId="59" applyNumberFormat="1" applyFont="1" applyFill="1" applyBorder="1" applyAlignment="1">
      <alignment horizontal="right"/>
    </xf>
    <xf numFmtId="0" fontId="59" fillId="7" borderId="10" xfId="102" applyNumberFormat="1" applyFont="1" applyFill="1" applyBorder="1" applyAlignment="1">
      <alignment horizontal="left"/>
    </xf>
    <xf numFmtId="174" fontId="59" fillId="7" borderId="10" xfId="59" applyNumberFormat="1" applyFont="1" applyFill="1" applyBorder="1" applyAlignment="1">
      <alignment horizontal="right"/>
    </xf>
    <xf numFmtId="0" fontId="0" fillId="0" borderId="0" xfId="0" applyAlignment="1">
      <alignment vertical="center"/>
    </xf>
    <xf numFmtId="175" fontId="7" fillId="7" borderId="10" xfId="59" applyNumberFormat="1" applyFont="1" applyFill="1" applyBorder="1" applyAlignment="1">
      <alignment horizontal="right"/>
    </xf>
    <xf numFmtId="14" fontId="7" fillId="0" borderId="0" xfId="92" applyNumberFormat="1" applyFont="1" applyAlignment="1">
      <alignment vertical="top"/>
    </xf>
    <xf numFmtId="1" fontId="59" fillId="33" borderId="0" xfId="92" applyFont="1" applyFill="1" applyBorder="1"/>
    <xf numFmtId="1" fontId="59" fillId="0" borderId="0" xfId="92" applyFont="1"/>
    <xf numFmtId="0" fontId="81" fillId="9" borderId="0" xfId="98" applyFont="1"/>
    <xf numFmtId="0" fontId="7" fillId="33" borderId="0" xfId="98" applyFill="1"/>
    <xf numFmtId="0" fontId="7" fillId="9" borderId="0" xfId="98"/>
    <xf numFmtId="165" fontId="83" fillId="33" borderId="22" xfId="0" applyNumberFormat="1" applyFont="1" applyFill="1" applyBorder="1" applyAlignment="1">
      <alignment horizontal="left" vertical="center" wrapText="1" indent="1"/>
    </xf>
    <xf numFmtId="0" fontId="80" fillId="0" borderId="44" xfId="0" applyFont="1" applyBorder="1" applyAlignment="1">
      <alignment horizontal="center" vertical="center" wrapText="1"/>
    </xf>
    <xf numFmtId="0" fontId="80" fillId="33" borderId="15" xfId="0" applyFont="1" applyFill="1" applyBorder="1" applyAlignment="1">
      <alignment horizontal="left" vertical="center" wrapText="1" indent="1"/>
    </xf>
    <xf numFmtId="165" fontId="80" fillId="33" borderId="0" xfId="0" applyNumberFormat="1" applyFont="1" applyFill="1" applyBorder="1" applyAlignment="1">
      <alignment horizontal="left" vertical="center" wrapText="1" indent="1"/>
    </xf>
    <xf numFmtId="165" fontId="83" fillId="33" borderId="0" xfId="0" applyNumberFormat="1" applyFont="1" applyFill="1" applyBorder="1" applyAlignment="1">
      <alignment horizontal="left" vertical="center" wrapText="1" indent="1"/>
    </xf>
    <xf numFmtId="0" fontId="82" fillId="33" borderId="22" xfId="0" applyFont="1" applyFill="1" applyBorder="1" applyAlignment="1">
      <alignment horizontal="left" vertical="top" wrapText="1" indent="1"/>
    </xf>
    <xf numFmtId="0" fontId="80" fillId="33" borderId="0" xfId="0" applyFont="1" applyFill="1" applyBorder="1" applyAlignment="1">
      <alignment horizontal="left" vertical="center" wrapText="1" indent="1"/>
    </xf>
    <xf numFmtId="0" fontId="82" fillId="33" borderId="0" xfId="0" applyFont="1" applyFill="1" applyBorder="1" applyAlignment="1">
      <alignment horizontal="left" vertical="top" wrapText="1" indent="1"/>
    </xf>
    <xf numFmtId="0" fontId="80" fillId="33" borderId="0" xfId="0" applyFont="1" applyFill="1" applyBorder="1" applyAlignment="1">
      <alignment horizontal="left" vertical="top" wrapText="1" indent="1"/>
    </xf>
    <xf numFmtId="0" fontId="2" fillId="33" borderId="0" xfId="0" applyFont="1" applyFill="1"/>
    <xf numFmtId="1" fontId="50" fillId="33" borderId="0" xfId="92" applyFill="1"/>
    <xf numFmtId="1" fontId="66" fillId="33" borderId="0" xfId="92" applyFont="1" applyFill="1" applyAlignment="1">
      <alignment horizontal="center" vertical="center" wrapText="1"/>
    </xf>
    <xf numFmtId="1" fontId="2" fillId="0" borderId="0" xfId="92" applyFont="1" applyAlignment="1">
      <alignment vertical="top"/>
    </xf>
    <xf numFmtId="49" fontId="2" fillId="0" borderId="0" xfId="92" applyNumberFormat="1" applyFont="1" applyAlignment="1">
      <alignment vertical="top"/>
    </xf>
    <xf numFmtId="1" fontId="2" fillId="0" borderId="0" xfId="92" applyFont="1" applyAlignment="1">
      <alignment vertical="top" wrapText="1"/>
    </xf>
    <xf numFmtId="1" fontId="50" fillId="33" borderId="0" xfId="92" applyFill="1" applyAlignment="1">
      <alignment horizontal="center" vertical="center"/>
    </xf>
    <xf numFmtId="1" fontId="50" fillId="33" borderId="0" xfId="92" applyFill="1" applyAlignment="1">
      <alignment vertical="top"/>
    </xf>
    <xf numFmtId="1" fontId="50" fillId="33" borderId="0" xfId="92" applyFill="1" applyAlignment="1">
      <alignment vertical="top" wrapText="1"/>
    </xf>
    <xf numFmtId="14" fontId="0" fillId="0" borderId="0" xfId="0" applyNumberFormat="1" applyAlignment="1">
      <alignment vertical="center"/>
    </xf>
    <xf numFmtId="0" fontId="0" fillId="0" borderId="0" xfId="0" applyAlignment="1">
      <alignment horizontal="center" vertical="center"/>
    </xf>
    <xf numFmtId="0" fontId="0" fillId="0" borderId="0" xfId="0" applyAlignment="1">
      <alignment vertical="center" wrapText="1"/>
    </xf>
    <xf numFmtId="10" fontId="59" fillId="7" borderId="10" xfId="107" applyNumberFormat="1" applyFont="1" applyFill="1" applyBorder="1" applyAlignment="1">
      <alignment horizontal="right"/>
    </xf>
    <xf numFmtId="0" fontId="80" fillId="0" borderId="49" xfId="0" applyFont="1" applyBorder="1" applyAlignment="1">
      <alignment horizontal="center" vertical="center" wrapText="1"/>
    </xf>
    <xf numFmtId="0" fontId="80" fillId="0" borderId="49" xfId="90" applyFont="1" applyBorder="1" applyAlignment="1">
      <alignment horizontal="center" vertical="center" wrapText="1"/>
    </xf>
    <xf numFmtId="0" fontId="82" fillId="33" borderId="22" xfId="0" applyFont="1" applyFill="1" applyBorder="1" applyAlignment="1">
      <alignment horizontal="center" vertical="top" wrapText="1"/>
    </xf>
    <xf numFmtId="0" fontId="82" fillId="33" borderId="0" xfId="0" applyFont="1" applyFill="1" applyBorder="1" applyAlignment="1">
      <alignment horizontal="center" vertical="top" wrapText="1"/>
    </xf>
    <xf numFmtId="0" fontId="80" fillId="34" borderId="22" xfId="0" applyFont="1" applyFill="1" applyBorder="1" applyAlignment="1">
      <alignment horizontal="center" vertical="center"/>
    </xf>
    <xf numFmtId="166" fontId="4" fillId="13" borderId="10" xfId="59" quotePrefix="1" applyNumberFormat="1" applyFont="1" applyFill="1" applyBorder="1" applyAlignment="1">
      <alignment horizontal="right"/>
    </xf>
    <xf numFmtId="164" fontId="62" fillId="35" borderId="10" xfId="113" applyNumberFormat="1" applyFont="1" applyFill="1" applyBorder="1"/>
    <xf numFmtId="173" fontId="62" fillId="35" borderId="10" xfId="113" applyNumberFormat="1" applyFont="1" applyFill="1" applyBorder="1"/>
    <xf numFmtId="164" fontId="71" fillId="40" borderId="10" xfId="113" applyNumberFormat="1" applyFont="1" applyFill="1" applyBorder="1" applyAlignment="1">
      <alignment horizontal="right"/>
    </xf>
    <xf numFmtId="10" fontId="71" fillId="40" borderId="10" xfId="113" applyNumberFormat="1" applyFont="1" applyFill="1" applyBorder="1" applyAlignment="1">
      <alignment horizontal="right"/>
    </xf>
    <xf numFmtId="164" fontId="2" fillId="9" borderId="0" xfId="100" applyNumberFormat="1"/>
    <xf numFmtId="0" fontId="2" fillId="0" borderId="0" xfId="0" applyFont="1" applyAlignment="1">
      <alignment vertical="center" wrapText="1"/>
    </xf>
    <xf numFmtId="0" fontId="5" fillId="9" borderId="31" xfId="95" applyFont="1" applyBorder="1" applyAlignment="1" applyProtection="1">
      <protection locked="0"/>
    </xf>
    <xf numFmtId="0" fontId="2" fillId="9" borderId="12" xfId="95" applyBorder="1" applyAlignment="1"/>
    <xf numFmtId="0" fontId="2" fillId="9" borderId="14" xfId="95" applyBorder="1" applyAlignment="1"/>
    <xf numFmtId="0" fontId="78" fillId="7" borderId="27" xfId="95" applyFont="1" applyFill="1" applyBorder="1" applyAlignment="1"/>
    <xf numFmtId="0" fontId="59" fillId="7" borderId="27" xfId="94" applyFont="1" applyFill="1" applyBorder="1" applyAlignment="1"/>
    <xf numFmtId="0" fontId="59" fillId="7" borderId="25" xfId="94" applyFont="1" applyFill="1" applyBorder="1" applyAlignment="1"/>
    <xf numFmtId="14" fontId="78" fillId="7" borderId="27" xfId="95" applyNumberFormat="1" applyFont="1" applyFill="1" applyBorder="1" applyAlignment="1"/>
    <xf numFmtId="14" fontId="59" fillId="7" borderId="27" xfId="94" applyNumberFormat="1" applyFont="1" applyFill="1" applyBorder="1" applyAlignment="1"/>
    <xf numFmtId="14" fontId="59" fillId="7" borderId="25" xfId="94" applyNumberFormat="1" applyFont="1" applyFill="1" applyBorder="1" applyAlignment="1"/>
    <xf numFmtId="0" fontId="64" fillId="36" borderId="11" xfId="95" applyFont="1" applyFill="1" applyBorder="1" applyAlignment="1">
      <alignment horizontal="left" vertical="top" wrapText="1" indent="1"/>
    </xf>
    <xf numFmtId="0" fontId="64" fillId="36" borderId="25" xfId="95" applyFont="1" applyFill="1" applyBorder="1" applyAlignment="1">
      <alignment horizontal="left" vertical="top" wrapText="1" indent="1"/>
    </xf>
    <xf numFmtId="0" fontId="78" fillId="7" borderId="27" xfId="95" applyFont="1" applyFill="1" applyBorder="1" applyAlignment="1">
      <alignment horizontal="left" vertical="center"/>
    </xf>
    <xf numFmtId="0" fontId="59" fillId="7" borderId="27" xfId="94" applyFont="1" applyFill="1" applyBorder="1" applyAlignment="1">
      <alignment horizontal="left" vertical="center"/>
    </xf>
    <xf numFmtId="0" fontId="59" fillId="7" borderId="25" xfId="94" applyFont="1" applyFill="1" applyBorder="1" applyAlignment="1">
      <alignment horizontal="left" vertical="center"/>
    </xf>
    <xf numFmtId="0" fontId="64" fillId="36" borderId="11" xfId="95" applyFont="1" applyFill="1" applyBorder="1" applyAlignment="1">
      <alignment horizontal="left" vertical="top" wrapText="1"/>
    </xf>
    <xf numFmtId="0" fontId="64" fillId="36" borderId="27" xfId="95" applyFont="1" applyFill="1" applyBorder="1" applyAlignment="1">
      <alignment horizontal="left" vertical="top" wrapText="1"/>
    </xf>
    <xf numFmtId="0" fontId="64" fillId="36" borderId="25" xfId="95" applyFont="1" applyFill="1" applyBorder="1" applyAlignment="1">
      <alignment horizontal="left" vertical="top" wrapText="1"/>
    </xf>
    <xf numFmtId="0" fontId="78" fillId="7" borderId="27" xfId="95" applyFont="1" applyFill="1" applyBorder="1" applyAlignment="1">
      <alignment horizontal="left" vertical="center" wrapText="1"/>
    </xf>
    <xf numFmtId="0" fontId="59" fillId="7" borderId="27" xfId="94" applyFont="1" applyFill="1" applyBorder="1" applyAlignment="1">
      <alignment horizontal="left" vertical="center" wrapText="1"/>
    </xf>
    <xf numFmtId="0" fontId="59" fillId="7" borderId="25" xfId="94" applyFont="1" applyFill="1" applyBorder="1" applyAlignment="1">
      <alignment horizontal="left" vertical="center" wrapText="1"/>
    </xf>
    <xf numFmtId="0" fontId="7" fillId="0" borderId="0" xfId="95" applyFont="1" applyFill="1" applyBorder="1" applyAlignment="1" applyProtection="1"/>
    <xf numFmtId="0" fontId="2" fillId="9" borderId="0" xfId="95" applyBorder="1" applyAlignment="1"/>
    <xf numFmtId="0" fontId="78" fillId="7" borderId="10" xfId="95" applyFont="1" applyFill="1" applyBorder="1" applyAlignment="1"/>
    <xf numFmtId="0" fontId="59" fillId="7" borderId="10" xfId="95" applyFont="1" applyFill="1" applyBorder="1" applyAlignment="1"/>
    <xf numFmtId="0" fontId="10" fillId="0" borderId="0" xfId="95" applyFont="1" applyFill="1" applyAlignment="1"/>
    <xf numFmtId="0" fontId="2" fillId="0" borderId="0" xfId="94" applyFill="1" applyAlignment="1"/>
    <xf numFmtId="0" fontId="59" fillId="7" borderId="10" xfId="97" applyFont="1" applyFill="1" applyBorder="1" applyAlignment="1" applyProtection="1">
      <alignment horizontal="left"/>
      <protection locked="0"/>
    </xf>
    <xf numFmtId="0" fontId="11" fillId="36" borderId="0" xfId="97" applyFont="1" applyFill="1" applyBorder="1" applyAlignment="1">
      <alignment horizontal="right" indent="1"/>
    </xf>
    <xf numFmtId="0" fontId="11" fillId="36" borderId="34" xfId="97" applyFont="1" applyFill="1" applyBorder="1" applyAlignment="1">
      <alignment horizontal="right" indent="1"/>
    </xf>
    <xf numFmtId="0" fontId="59" fillId="7" borderId="11" xfId="97" applyFont="1" applyFill="1" applyBorder="1" applyAlignment="1" applyProtection="1">
      <alignment horizontal="left"/>
      <protection locked="0"/>
    </xf>
    <xf numFmtId="0" fontId="59" fillId="7" borderId="27" xfId="97" applyFont="1" applyFill="1" applyBorder="1" applyAlignment="1" applyProtection="1">
      <alignment horizontal="left"/>
      <protection locked="0"/>
    </xf>
    <xf numFmtId="0" fontId="59" fillId="7" borderId="25" xfId="97" applyFont="1" applyFill="1" applyBorder="1" applyAlignment="1" applyProtection="1">
      <alignment horizontal="left"/>
      <protection locked="0"/>
    </xf>
    <xf numFmtId="0" fontId="14" fillId="7" borderId="11" xfId="72" applyFill="1" applyBorder="1" applyAlignment="1" applyProtection="1">
      <alignment horizontal="left"/>
      <protection locked="0"/>
    </xf>
    <xf numFmtId="0" fontId="59" fillId="9" borderId="27" xfId="97" applyFont="1" applyBorder="1"/>
    <xf numFmtId="0" fontId="59" fillId="9" borderId="25" xfId="97" applyFont="1" applyBorder="1"/>
    <xf numFmtId="0" fontId="16" fillId="37" borderId="0" xfId="93" applyFont="1" applyFill="1" applyBorder="1" applyAlignment="1">
      <alignment horizontal="left" vertical="center"/>
    </xf>
    <xf numFmtId="0" fontId="4" fillId="48" borderId="10" xfId="112" applyNumberFormat="1" applyFont="1" applyFill="1" applyBorder="1" applyAlignment="1">
      <alignment horizontal="center" vertical="center"/>
    </xf>
    <xf numFmtId="0" fontId="4" fillId="49" borderId="10" xfId="112" applyNumberFormat="1" applyFont="1" applyFill="1" applyBorder="1" applyAlignment="1">
      <alignment horizontal="center" vertical="center"/>
    </xf>
    <xf numFmtId="0" fontId="5" fillId="0" borderId="0" xfId="99" applyFont="1" applyFill="1" applyBorder="1" applyAlignment="1">
      <alignment horizontal="left" vertical="center"/>
    </xf>
    <xf numFmtId="2" fontId="37" fillId="36" borderId="11" xfId="97" applyNumberFormat="1" applyFont="1" applyFill="1" applyBorder="1" applyAlignment="1">
      <alignment horizontal="center" vertical="center" wrapText="1"/>
    </xf>
    <xf numFmtId="2" fontId="37" fillId="36" borderId="27" xfId="97" applyNumberFormat="1" applyFont="1" applyFill="1" applyBorder="1" applyAlignment="1">
      <alignment horizontal="center" vertical="center" wrapText="1"/>
    </xf>
    <xf numFmtId="2" fontId="37" fillId="36" borderId="25" xfId="97" applyNumberFormat="1" applyFont="1" applyFill="1" applyBorder="1" applyAlignment="1">
      <alignment horizontal="center" vertical="center" wrapText="1"/>
    </xf>
    <xf numFmtId="0" fontId="3" fillId="0" borderId="0" xfId="97" applyFont="1" applyFill="1" applyAlignment="1">
      <alignment horizontal="left"/>
    </xf>
    <xf numFmtId="0" fontId="3" fillId="0" borderId="0" xfId="97" applyFont="1" applyFill="1" applyAlignment="1"/>
    <xf numFmtId="168" fontId="11" fillId="36" borderId="11" xfId="97" quotePrefix="1" applyNumberFormat="1" applyFont="1" applyFill="1" applyBorder="1" applyAlignment="1">
      <alignment horizontal="right" vertical="center" wrapText="1"/>
    </xf>
    <xf numFmtId="168" fontId="11" fillId="36" borderId="25" xfId="97" quotePrefix="1" applyNumberFormat="1" applyFont="1" applyFill="1" applyBorder="1" applyAlignment="1">
      <alignment horizontal="right" vertical="center" wrapText="1"/>
    </xf>
    <xf numFmtId="0" fontId="3" fillId="9" borderId="0" xfId="100" applyFont="1" applyAlignment="1"/>
    <xf numFmtId="0" fontId="5" fillId="45" borderId="0" xfId="0" applyFont="1" applyFill="1" applyAlignment="1">
      <alignment horizontal="left" vertical="top" wrapText="1"/>
    </xf>
    <xf numFmtId="0" fontId="3" fillId="9" borderId="0" xfId="97" applyFont="1" applyAlignment="1"/>
    <xf numFmtId="0" fontId="5" fillId="45" borderId="0" xfId="0" applyFont="1" applyFill="1" applyAlignment="1">
      <alignment horizontal="center" wrapText="1"/>
    </xf>
    <xf numFmtId="0" fontId="37" fillId="31" borderId="27" xfId="100" applyFont="1" applyFill="1" applyBorder="1" applyAlignment="1">
      <alignment horizontal="right"/>
    </xf>
    <xf numFmtId="0" fontId="37" fillId="31" borderId="25" xfId="100" applyFont="1" applyFill="1" applyBorder="1" applyAlignment="1">
      <alignment horizontal="right"/>
    </xf>
    <xf numFmtId="49" fontId="37" fillId="36" borderId="30" xfId="102" applyNumberFormat="1" applyFont="1" applyFill="1" applyBorder="1" applyAlignment="1">
      <alignment horizontal="center" vertical="center" wrapText="1"/>
    </xf>
    <xf numFmtId="49" fontId="37" fillId="36" borderId="0" xfId="102" applyNumberFormat="1" applyFont="1" applyFill="1" applyBorder="1" applyAlignment="1">
      <alignment horizontal="center" vertical="center" wrapText="1"/>
    </xf>
    <xf numFmtId="49" fontId="63" fillId="36" borderId="11" xfId="100" applyNumberFormat="1" applyFont="1" applyFill="1" applyBorder="1" applyAlignment="1">
      <alignment horizontal="center" vertical="center" wrapText="1"/>
    </xf>
    <xf numFmtId="49" fontId="63" fillId="36" borderId="27" xfId="100" applyNumberFormat="1" applyFont="1" applyFill="1" applyBorder="1" applyAlignment="1">
      <alignment horizontal="center" vertical="center" wrapText="1"/>
    </xf>
    <xf numFmtId="49" fontId="63" fillId="36" borderId="25" xfId="100" applyNumberFormat="1" applyFont="1" applyFill="1" applyBorder="1" applyAlignment="1">
      <alignment horizontal="center" vertical="center" wrapText="1"/>
    </xf>
    <xf numFmtId="49" fontId="70" fillId="42" borderId="29" xfId="100" applyNumberFormat="1" applyFont="1" applyFill="1" applyBorder="1" applyAlignment="1">
      <alignment horizontal="center" vertical="center" wrapText="1"/>
    </xf>
    <xf numFmtId="49" fontId="70" fillId="42" borderId="26" xfId="100" applyNumberFormat="1" applyFont="1" applyFill="1" applyBorder="1" applyAlignment="1">
      <alignment horizontal="center" vertical="center" wrapText="1"/>
    </xf>
    <xf numFmtId="49" fontId="70" fillId="42" borderId="35" xfId="100" applyNumberFormat="1" applyFont="1" applyFill="1" applyBorder="1" applyAlignment="1">
      <alignment horizontal="center" vertical="center" wrapText="1"/>
    </xf>
    <xf numFmtId="0" fontId="47" fillId="50" borderId="10" xfId="0" applyNumberFormat="1" applyFont="1" applyFill="1" applyBorder="1" applyAlignment="1" applyProtection="1">
      <alignment horizontal="center"/>
      <protection locked="0"/>
    </xf>
    <xf numFmtId="49" fontId="70" fillId="42" borderId="27" xfId="100" applyNumberFormat="1" applyFont="1" applyFill="1" applyBorder="1" applyAlignment="1">
      <alignment horizontal="center" vertical="center" wrapText="1"/>
    </xf>
    <xf numFmtId="49" fontId="70" fillId="42" borderId="25" xfId="100" applyNumberFormat="1" applyFont="1" applyFill="1" applyBorder="1" applyAlignment="1">
      <alignment horizontal="center" vertical="center" wrapText="1"/>
    </xf>
    <xf numFmtId="0" fontId="47" fillId="45" borderId="10" xfId="0" applyNumberFormat="1" applyFont="1" applyFill="1" applyBorder="1" applyAlignment="1" applyProtection="1">
      <alignment horizontal="center"/>
      <protection locked="0"/>
    </xf>
    <xf numFmtId="0" fontId="2" fillId="9" borderId="0" xfId="97" applyAlignment="1"/>
    <xf numFmtId="49" fontId="70" fillId="42" borderId="11" xfId="100" applyNumberFormat="1" applyFont="1" applyFill="1" applyBorder="1" applyAlignment="1">
      <alignment horizontal="center" vertical="center" wrapText="1"/>
    </xf>
    <xf numFmtId="49" fontId="70" fillId="43" borderId="11" xfId="100" applyNumberFormat="1" applyFont="1" applyFill="1" applyBorder="1" applyAlignment="1">
      <alignment horizontal="center" vertical="center" wrapText="1"/>
    </xf>
    <xf numFmtId="49" fontId="70" fillId="43" borderId="27" xfId="100" applyNumberFormat="1" applyFont="1" applyFill="1" applyBorder="1" applyAlignment="1">
      <alignment horizontal="center" vertical="center" wrapText="1"/>
    </xf>
    <xf numFmtId="49" fontId="70" fillId="43" borderId="25" xfId="100" applyNumberFormat="1" applyFont="1" applyFill="1" applyBorder="1" applyAlignment="1">
      <alignment horizontal="center" vertical="center" wrapText="1"/>
    </xf>
    <xf numFmtId="49" fontId="37" fillId="36" borderId="28" xfId="100" applyNumberFormat="1" applyFont="1" applyFill="1" applyBorder="1" applyAlignment="1">
      <alignment horizontal="center" vertical="center" wrapText="1"/>
    </xf>
    <xf numFmtId="49" fontId="37" fillId="36" borderId="32" xfId="100" applyNumberFormat="1" applyFont="1" applyFill="1" applyBorder="1" applyAlignment="1">
      <alignment horizontal="center" vertical="center" wrapText="1"/>
    </xf>
    <xf numFmtId="49" fontId="37" fillId="36" borderId="24" xfId="100" applyNumberFormat="1" applyFont="1" applyFill="1" applyBorder="1" applyAlignment="1">
      <alignment horizontal="center" vertical="center" wrapText="1"/>
    </xf>
    <xf numFmtId="49" fontId="63" fillId="36" borderId="28" xfId="100" applyNumberFormat="1" applyFont="1" applyFill="1" applyBorder="1" applyAlignment="1">
      <alignment horizontal="center" vertical="center" wrapText="1"/>
    </xf>
    <xf numFmtId="49" fontId="63" fillId="36" borderId="32" xfId="100" applyNumberFormat="1" applyFont="1" applyFill="1" applyBorder="1" applyAlignment="1">
      <alignment horizontal="center" vertical="center" wrapText="1"/>
    </xf>
    <xf numFmtId="49" fontId="63" fillId="36" borderId="24" xfId="100" applyNumberFormat="1" applyFont="1" applyFill="1" applyBorder="1" applyAlignment="1">
      <alignment horizontal="center" vertical="center" wrapText="1"/>
    </xf>
    <xf numFmtId="49" fontId="70" fillId="51" borderId="30" xfId="100" applyNumberFormat="1" applyFont="1" applyFill="1" applyBorder="1" applyAlignment="1">
      <alignment horizontal="center" vertical="center" wrapText="1"/>
    </xf>
    <xf numFmtId="49" fontId="70" fillId="51" borderId="0" xfId="100" applyNumberFormat="1" applyFont="1" applyFill="1" applyBorder="1" applyAlignment="1">
      <alignment horizontal="center" vertical="center" wrapText="1"/>
    </xf>
    <xf numFmtId="49" fontId="70" fillId="51" borderId="34" xfId="100" applyNumberFormat="1" applyFont="1" applyFill="1" applyBorder="1" applyAlignment="1">
      <alignment horizontal="center" vertical="center" wrapText="1"/>
    </xf>
    <xf numFmtId="49" fontId="70" fillId="51" borderId="29" xfId="100" applyNumberFormat="1" applyFont="1" applyFill="1" applyBorder="1" applyAlignment="1">
      <alignment horizontal="center" vertical="center" wrapText="1"/>
    </xf>
    <xf numFmtId="49" fontId="70" fillId="51" borderId="26" xfId="100" applyNumberFormat="1" applyFont="1" applyFill="1" applyBorder="1" applyAlignment="1">
      <alignment horizontal="center" vertical="center" wrapText="1"/>
    </xf>
    <xf numFmtId="49" fontId="70" fillId="51" borderId="35" xfId="100" applyNumberFormat="1" applyFont="1" applyFill="1" applyBorder="1" applyAlignment="1">
      <alignment horizontal="center" vertical="center" wrapText="1"/>
    </xf>
    <xf numFmtId="49" fontId="70" fillId="52" borderId="33" xfId="100" applyNumberFormat="1" applyFont="1" applyFill="1" applyBorder="1" applyAlignment="1">
      <alignment horizontal="center" vertical="center" wrapText="1"/>
    </xf>
    <xf numFmtId="49" fontId="70" fillId="52" borderId="36" xfId="100" applyNumberFormat="1" applyFont="1" applyFill="1" applyBorder="1" applyAlignment="1">
      <alignment horizontal="center" vertical="center" wrapText="1"/>
    </xf>
    <xf numFmtId="49" fontId="70" fillId="52" borderId="37" xfId="100" applyNumberFormat="1" applyFont="1" applyFill="1" applyBorder="1" applyAlignment="1">
      <alignment horizontal="center" vertical="center" wrapText="1"/>
    </xf>
    <xf numFmtId="49" fontId="70" fillId="52" borderId="29" xfId="100" applyNumberFormat="1" applyFont="1" applyFill="1" applyBorder="1" applyAlignment="1">
      <alignment horizontal="center" vertical="center" wrapText="1"/>
    </xf>
    <xf numFmtId="49" fontId="70" fillId="52" borderId="26" xfId="100" applyNumberFormat="1" applyFont="1" applyFill="1" applyBorder="1" applyAlignment="1">
      <alignment horizontal="center" vertical="center" wrapText="1"/>
    </xf>
    <xf numFmtId="49" fontId="70" fillId="43" borderId="29" xfId="100" applyNumberFormat="1" applyFont="1" applyFill="1" applyBorder="1" applyAlignment="1">
      <alignment horizontal="center" vertical="center" wrapText="1"/>
    </xf>
    <xf numFmtId="49" fontId="70" fillId="43" borderId="26" xfId="100" applyNumberFormat="1" applyFont="1" applyFill="1" applyBorder="1" applyAlignment="1">
      <alignment horizontal="center" vertical="center" wrapText="1"/>
    </xf>
    <xf numFmtId="49" fontId="70" fillId="43" borderId="35" xfId="100" applyNumberFormat="1" applyFont="1" applyFill="1" applyBorder="1" applyAlignment="1">
      <alignment horizontal="center" vertical="center" wrapText="1"/>
    </xf>
    <xf numFmtId="0" fontId="59" fillId="7" borderId="10" xfId="97" applyNumberFormat="1" applyFont="1" applyFill="1" applyBorder="1" applyAlignment="1">
      <alignment horizontal="left" indent="1"/>
    </xf>
    <xf numFmtId="168" fontId="37" fillId="36" borderId="11" xfId="97" quotePrefix="1" applyNumberFormat="1" applyFont="1" applyFill="1" applyBorder="1" applyAlignment="1">
      <alignment horizontal="left" vertical="center" wrapText="1"/>
    </xf>
    <xf numFmtId="168" fontId="37" fillId="36" borderId="27" xfId="97" quotePrefix="1" applyNumberFormat="1" applyFont="1" applyFill="1" applyBorder="1" applyAlignment="1">
      <alignment horizontal="left" vertical="center" wrapText="1"/>
    </xf>
    <xf numFmtId="168" fontId="37" fillId="36" borderId="25" xfId="97" quotePrefix="1" applyNumberFormat="1" applyFont="1" applyFill="1" applyBorder="1" applyAlignment="1">
      <alignment horizontal="left" vertical="center" wrapText="1"/>
    </xf>
    <xf numFmtId="0" fontId="59" fillId="7" borderId="11" xfId="102" applyNumberFormat="1" applyFont="1" applyFill="1" applyBorder="1" applyAlignment="1">
      <alignment horizontal="left"/>
    </xf>
    <xf numFmtId="0" fontId="59" fillId="7" borderId="27" xfId="102" applyNumberFormat="1" applyFont="1" applyFill="1" applyBorder="1" applyAlignment="1">
      <alignment horizontal="left"/>
    </xf>
    <xf numFmtId="0" fontId="59" fillId="7" borderId="25" xfId="102" applyNumberFormat="1" applyFont="1" applyFill="1" applyBorder="1" applyAlignment="1">
      <alignment horizontal="left"/>
    </xf>
    <xf numFmtId="0" fontId="80" fillId="33" borderId="31" xfId="0" applyFont="1" applyFill="1" applyBorder="1" applyAlignment="1">
      <alignment horizontal="left" vertical="top" wrapText="1"/>
    </xf>
    <xf numFmtId="0" fontId="80" fillId="33" borderId="12" xfId="0" applyFont="1" applyFill="1" applyBorder="1" applyAlignment="1">
      <alignment horizontal="left" vertical="top" wrapText="1"/>
    </xf>
    <xf numFmtId="0" fontId="80" fillId="33" borderId="14" xfId="0" applyFont="1" applyFill="1" applyBorder="1" applyAlignment="1">
      <alignment horizontal="left" vertical="top" wrapText="1"/>
    </xf>
    <xf numFmtId="0" fontId="80" fillId="33" borderId="42" xfId="0" applyFont="1" applyFill="1" applyBorder="1" applyAlignment="1">
      <alignment horizontal="left" vertical="top" wrapText="1"/>
    </xf>
    <xf numFmtId="0" fontId="80" fillId="33" borderId="43" xfId="0" applyFont="1" applyFill="1" applyBorder="1" applyAlignment="1">
      <alignment horizontal="left" vertical="top" wrapText="1"/>
    </xf>
    <xf numFmtId="0" fontId="80" fillId="33" borderId="48" xfId="0" applyFont="1" applyFill="1" applyBorder="1" applyAlignment="1">
      <alignment horizontal="left" vertical="top" wrapText="1"/>
    </xf>
    <xf numFmtId="0" fontId="80" fillId="33" borderId="60" xfId="0" applyFont="1" applyFill="1" applyBorder="1" applyAlignment="1">
      <alignment horizontal="left" vertical="top" wrapText="1"/>
    </xf>
    <xf numFmtId="0" fontId="80" fillId="33" borderId="27" xfId="0" applyFont="1" applyFill="1" applyBorder="1" applyAlignment="1">
      <alignment horizontal="left" vertical="top" wrapText="1"/>
    </xf>
    <xf numFmtId="0" fontId="80" fillId="33" borderId="61" xfId="0" applyFont="1" applyFill="1" applyBorder="1" applyAlignment="1">
      <alignment horizontal="left" vertical="top" wrapText="1"/>
    </xf>
    <xf numFmtId="0" fontId="80" fillId="0" borderId="49" xfId="0" applyFont="1" applyBorder="1" applyAlignment="1">
      <alignment horizontal="center" vertical="center" wrapText="1"/>
    </xf>
    <xf numFmtId="0" fontId="80" fillId="0" borderId="50" xfId="0" applyFont="1" applyBorder="1" applyAlignment="1">
      <alignment horizontal="center" vertical="center" wrapText="1"/>
    </xf>
    <xf numFmtId="0" fontId="80" fillId="0" borderId="45" xfId="0" applyFont="1" applyBorder="1" applyAlignment="1">
      <alignment horizontal="center" vertical="center" wrapText="1"/>
    </xf>
    <xf numFmtId="0" fontId="80" fillId="33" borderId="23" xfId="0" applyFont="1" applyFill="1" applyBorder="1" applyAlignment="1">
      <alignment horizontal="left" vertical="top" wrapText="1"/>
    </xf>
    <xf numFmtId="0" fontId="80" fillId="33" borderId="13" xfId="0" applyFont="1" applyFill="1" applyBorder="1" applyAlignment="1">
      <alignment horizontal="left" vertical="top" wrapText="1"/>
    </xf>
    <xf numFmtId="0" fontId="80" fillId="33" borderId="16" xfId="0" applyFont="1" applyFill="1" applyBorder="1" applyAlignment="1">
      <alignment horizontal="left" vertical="top" wrapText="1"/>
    </xf>
    <xf numFmtId="0" fontId="80" fillId="0" borderId="52" xfId="0" applyFont="1" applyBorder="1" applyAlignment="1">
      <alignment horizontal="center" vertical="center" wrapText="1"/>
    </xf>
    <xf numFmtId="0" fontId="80" fillId="33" borderId="22" xfId="0" applyFont="1" applyFill="1" applyBorder="1" applyAlignment="1">
      <alignment horizontal="left" vertical="top" wrapText="1"/>
    </xf>
    <xf numFmtId="0" fontId="80" fillId="33" borderId="0" xfId="0" applyFont="1" applyFill="1" applyBorder="1" applyAlignment="1">
      <alignment horizontal="left" vertical="top" wrapText="1"/>
    </xf>
    <xf numFmtId="0" fontId="80" fillId="33" borderId="15" xfId="0" applyFont="1" applyFill="1" applyBorder="1" applyAlignment="1">
      <alignment horizontal="left" vertical="top" wrapText="1"/>
    </xf>
    <xf numFmtId="0" fontId="80" fillId="0" borderId="46" xfId="0" applyFont="1" applyBorder="1" applyAlignment="1">
      <alignment horizontal="center" vertical="center" wrapText="1"/>
    </xf>
    <xf numFmtId="0" fontId="82" fillId="33" borderId="31" xfId="0" applyFont="1" applyFill="1" applyBorder="1" applyAlignment="1">
      <alignment horizontal="left" vertical="top" wrapText="1"/>
    </xf>
    <xf numFmtId="0" fontId="82" fillId="33" borderId="12" xfId="0" applyFont="1" applyFill="1" applyBorder="1" applyAlignment="1">
      <alignment horizontal="left" vertical="top" wrapText="1"/>
    </xf>
    <xf numFmtId="0" fontId="82" fillId="33" borderId="14" xfId="0" applyFont="1" applyFill="1" applyBorder="1" applyAlignment="1">
      <alignment horizontal="left" vertical="top" wrapText="1"/>
    </xf>
    <xf numFmtId="0" fontId="80" fillId="33" borderId="58" xfId="0" applyFont="1" applyFill="1" applyBorder="1" applyAlignment="1">
      <alignment horizontal="left" vertical="top" wrapText="1"/>
    </xf>
    <xf numFmtId="0" fontId="80" fillId="33" borderId="26" xfId="0" applyFont="1" applyFill="1" applyBorder="1" applyAlignment="1">
      <alignment horizontal="left" vertical="top" wrapText="1"/>
    </xf>
    <xf numFmtId="0" fontId="80" fillId="33" borderId="59" xfId="0" applyFont="1" applyFill="1" applyBorder="1" applyAlignment="1">
      <alignment horizontal="left" vertical="top" wrapText="1"/>
    </xf>
    <xf numFmtId="0" fontId="80" fillId="0" borderId="23" xfId="0" applyFont="1" applyBorder="1" applyAlignment="1">
      <alignment horizontal="left" vertical="top" wrapText="1"/>
    </xf>
    <xf numFmtId="0" fontId="80" fillId="0" borderId="13" xfId="0" applyFont="1" applyBorder="1" applyAlignment="1">
      <alignment horizontal="left" vertical="top" wrapText="1"/>
    </xf>
    <xf numFmtId="0" fontId="80" fillId="0" borderId="16" xfId="0" applyFont="1" applyBorder="1" applyAlignment="1">
      <alignment horizontal="left" vertical="top" wrapText="1"/>
    </xf>
    <xf numFmtId="0" fontId="80" fillId="34" borderId="51" xfId="0" applyFont="1" applyFill="1" applyBorder="1" applyAlignment="1">
      <alignment horizontal="center" vertical="center" wrapText="1"/>
    </xf>
    <xf numFmtId="0" fontId="80" fillId="34" borderId="22" xfId="0" applyFont="1" applyFill="1" applyBorder="1" applyAlignment="1">
      <alignment horizontal="center" vertical="center" wrapText="1"/>
    </xf>
    <xf numFmtId="0" fontId="80" fillId="33" borderId="0" xfId="0" applyFont="1" applyFill="1" applyBorder="1" applyAlignment="1">
      <alignment horizontal="left" vertical="center" wrapText="1"/>
    </xf>
    <xf numFmtId="0" fontId="80" fillId="33" borderId="15" xfId="0" applyFont="1" applyFill="1" applyBorder="1" applyAlignment="1">
      <alignment horizontal="left" vertical="center" wrapText="1"/>
    </xf>
    <xf numFmtId="165" fontId="80" fillId="33" borderId="22" xfId="0" applyNumberFormat="1" applyFont="1" applyFill="1" applyBorder="1" applyAlignment="1">
      <alignment horizontal="right" vertical="center" wrapText="1"/>
    </xf>
    <xf numFmtId="165" fontId="80" fillId="33" borderId="0" xfId="0" applyNumberFormat="1" applyFont="1" applyFill="1" applyBorder="1" applyAlignment="1">
      <alignment horizontal="right" vertical="center" wrapText="1"/>
    </xf>
    <xf numFmtId="165" fontId="83" fillId="33" borderId="22" xfId="0" applyNumberFormat="1" applyFont="1" applyFill="1" applyBorder="1" applyAlignment="1">
      <alignment horizontal="right" vertical="center" wrapText="1"/>
    </xf>
    <xf numFmtId="0" fontId="80" fillId="33" borderId="62" xfId="0" applyFont="1" applyFill="1" applyBorder="1" applyAlignment="1">
      <alignment horizontal="left" vertical="top" wrapText="1"/>
    </xf>
    <xf numFmtId="0" fontId="80" fillId="33" borderId="63" xfId="0" applyFont="1" applyFill="1" applyBorder="1" applyAlignment="1">
      <alignment horizontal="left" vertical="top" wrapText="1"/>
    </xf>
    <xf numFmtId="0" fontId="80" fillId="33" borderId="64" xfId="0" applyFont="1" applyFill="1" applyBorder="1" applyAlignment="1">
      <alignment horizontal="left" vertical="top" wrapText="1"/>
    </xf>
    <xf numFmtId="0" fontId="80" fillId="33" borderId="54" xfId="0" applyFont="1" applyFill="1" applyBorder="1" applyAlignment="1">
      <alignment horizontal="left" vertical="top" wrapText="1"/>
    </xf>
    <xf numFmtId="0" fontId="80" fillId="33" borderId="36" xfId="0" applyFont="1" applyFill="1" applyBorder="1" applyAlignment="1">
      <alignment horizontal="left" vertical="top" wrapText="1"/>
    </xf>
    <xf numFmtId="0" fontId="80" fillId="33" borderId="55" xfId="0" applyFont="1" applyFill="1" applyBorder="1" applyAlignment="1">
      <alignment horizontal="left" vertical="top" wrapText="1"/>
    </xf>
    <xf numFmtId="0" fontId="80" fillId="0" borderId="58" xfId="0" applyFont="1" applyBorder="1" applyAlignment="1">
      <alignment horizontal="left" vertical="top" wrapText="1"/>
    </xf>
    <xf numFmtId="0" fontId="80" fillId="0" borderId="26" xfId="0" applyFont="1" applyBorder="1" applyAlignment="1">
      <alignment horizontal="left" vertical="top" wrapText="1"/>
    </xf>
    <xf numFmtId="0" fontId="80" fillId="0" borderId="59" xfId="0" applyFont="1" applyBorder="1" applyAlignment="1">
      <alignment horizontal="left" vertical="top" wrapText="1"/>
    </xf>
    <xf numFmtId="0" fontId="80" fillId="34" borderId="49" xfId="0" applyFont="1" applyFill="1" applyBorder="1" applyAlignment="1">
      <alignment horizontal="center" vertical="center"/>
    </xf>
    <xf numFmtId="0" fontId="80" fillId="34" borderId="45" xfId="0" applyFont="1" applyFill="1" applyBorder="1" applyAlignment="1">
      <alignment horizontal="center" vertical="center"/>
    </xf>
    <xf numFmtId="0" fontId="80" fillId="33" borderId="22" xfId="0" applyFont="1" applyFill="1" applyBorder="1" applyAlignment="1">
      <alignment vertical="top" wrapText="1"/>
    </xf>
    <xf numFmtId="0" fontId="80" fillId="33" borderId="0" xfId="0" applyFont="1" applyFill="1" applyAlignment="1">
      <alignment vertical="top" wrapText="1"/>
    </xf>
    <xf numFmtId="0" fontId="80" fillId="33" borderId="15" xfId="0" applyFont="1" applyFill="1" applyBorder="1" applyAlignment="1">
      <alignment vertical="top" wrapText="1"/>
    </xf>
    <xf numFmtId="0" fontId="80" fillId="33" borderId="58" xfId="0" applyFont="1" applyFill="1" applyBorder="1" applyAlignment="1">
      <alignment vertical="top" wrapText="1"/>
    </xf>
    <xf numFmtId="0" fontId="80" fillId="33" borderId="26" xfId="0" applyFont="1" applyFill="1" applyBorder="1" applyAlignment="1">
      <alignment vertical="top" wrapText="1"/>
    </xf>
    <xf numFmtId="0" fontId="80" fillId="33" borderId="59" xfId="0" applyFont="1" applyFill="1" applyBorder="1" applyAlignment="1">
      <alignment vertical="top" wrapText="1"/>
    </xf>
    <xf numFmtId="0" fontId="80" fillId="0" borderId="54" xfId="0" applyFont="1" applyBorder="1" applyAlignment="1">
      <alignment horizontal="left" vertical="top" wrapText="1"/>
    </xf>
    <xf numFmtId="0" fontId="80" fillId="0" borderId="36" xfId="0" applyFont="1" applyBorder="1" applyAlignment="1">
      <alignment horizontal="left" vertical="top" wrapText="1"/>
    </xf>
    <xf numFmtId="0" fontId="80" fillId="0" borderId="55" xfId="0" applyFont="1" applyBorder="1" applyAlignment="1">
      <alignment horizontal="left" vertical="top" wrapText="1"/>
    </xf>
    <xf numFmtId="0" fontId="80" fillId="0" borderId="56" xfId="0" applyFont="1" applyBorder="1" applyAlignment="1">
      <alignment horizontal="left" vertical="top"/>
    </xf>
    <xf numFmtId="0" fontId="80" fillId="0" borderId="41" xfId="0" applyFont="1" applyBorder="1" applyAlignment="1">
      <alignment horizontal="left" vertical="top"/>
    </xf>
    <xf numFmtId="0" fontId="80" fillId="0" borderId="57" xfId="0" applyFont="1" applyBorder="1" applyAlignment="1">
      <alignment horizontal="left" vertical="top"/>
    </xf>
    <xf numFmtId="165" fontId="83" fillId="33" borderId="0" xfId="0" applyNumberFormat="1" applyFont="1" applyFill="1" applyBorder="1" applyAlignment="1">
      <alignment horizontal="right" vertical="center" wrapText="1"/>
    </xf>
    <xf numFmtId="0" fontId="80" fillId="33" borderId="0" xfId="0" applyFont="1" applyFill="1" applyBorder="1" applyAlignment="1">
      <alignment horizontal="left" vertical="top" wrapText="1" indent="1"/>
    </xf>
    <xf numFmtId="0" fontId="80" fillId="33" borderId="15" xfId="0" applyFont="1" applyFill="1" applyBorder="1" applyAlignment="1">
      <alignment horizontal="left" vertical="top" wrapText="1" indent="1"/>
    </xf>
    <xf numFmtId="165" fontId="83" fillId="33" borderId="36" xfId="0" applyNumberFormat="1" applyFont="1" applyFill="1" applyBorder="1" applyAlignment="1">
      <alignment horizontal="right" vertical="center" wrapText="1"/>
    </xf>
    <xf numFmtId="165" fontId="83" fillId="33" borderId="47" xfId="0" applyNumberFormat="1" applyFont="1" applyFill="1" applyBorder="1" applyAlignment="1">
      <alignment horizontal="right" vertical="center" wrapText="1"/>
    </xf>
    <xf numFmtId="165" fontId="80" fillId="33" borderId="36" xfId="0" applyNumberFormat="1" applyFont="1" applyFill="1" applyBorder="1" applyAlignment="1">
      <alignment horizontal="right" vertical="center" wrapText="1"/>
    </xf>
    <xf numFmtId="165" fontId="80" fillId="33" borderId="47" xfId="0" applyNumberFormat="1" applyFont="1" applyFill="1" applyBorder="1" applyAlignment="1">
      <alignment horizontal="right" vertical="center" wrapText="1"/>
    </xf>
    <xf numFmtId="165" fontId="83" fillId="33" borderId="54" xfId="0" applyNumberFormat="1" applyFont="1" applyFill="1" applyBorder="1" applyAlignment="1">
      <alignment horizontal="right" vertical="center" wrapText="1"/>
    </xf>
    <xf numFmtId="165" fontId="83" fillId="33" borderId="53" xfId="0" applyNumberFormat="1" applyFont="1" applyFill="1" applyBorder="1" applyAlignment="1">
      <alignment horizontal="right" vertical="center" wrapText="1"/>
    </xf>
    <xf numFmtId="0" fontId="80" fillId="33" borderId="31" xfId="0" applyFont="1" applyFill="1" applyBorder="1" applyAlignment="1">
      <alignment vertical="top" wrapText="1"/>
    </xf>
    <xf numFmtId="0" fontId="80" fillId="33" borderId="12" xfId="0" applyFont="1" applyFill="1" applyBorder="1" applyAlignment="1">
      <alignment vertical="top" wrapText="1"/>
    </xf>
    <xf numFmtId="0" fontId="80" fillId="33" borderId="14" xfId="0" applyFont="1" applyFill="1" applyBorder="1" applyAlignment="1">
      <alignment vertical="top" wrapText="1"/>
    </xf>
  </cellXfs>
  <cellStyles count="145">
    <cellStyle name="=C:\WINNT\SYSTEM32\COMMAND.COM 2" xfId="122" xr:uid="{00000000-0005-0000-0000-000000000000}"/>
    <cellStyle name="20% - Accent1" xfId="1" builtinId="30" customBuiltin="1"/>
    <cellStyle name="20% - Accent1 2" xfId="2" xr:uid="{00000000-0005-0000-0000-000002000000}"/>
    <cellStyle name="20% - Accent2" xfId="3" builtinId="34" customBuiltin="1"/>
    <cellStyle name="20% - Accent2 2" xfId="4" xr:uid="{00000000-0005-0000-0000-000004000000}"/>
    <cellStyle name="20% - Accent3" xfId="5" builtinId="38" customBuiltin="1"/>
    <cellStyle name="20% - Accent3 2" xfId="6" xr:uid="{00000000-0005-0000-0000-000006000000}"/>
    <cellStyle name="20% - Accent4" xfId="7" builtinId="42" customBuiltin="1"/>
    <cellStyle name="20% - Accent4 2" xfId="8" xr:uid="{00000000-0005-0000-0000-000008000000}"/>
    <cellStyle name="20% - Accent5" xfId="9" builtinId="46" customBuiltin="1"/>
    <cellStyle name="20% - Accent5 2" xfId="10" xr:uid="{00000000-0005-0000-0000-00000A000000}"/>
    <cellStyle name="20% - Accent6" xfId="11" builtinId="50" customBuiltin="1"/>
    <cellStyle name="20% - Accent6 2" xfId="12" xr:uid="{00000000-0005-0000-0000-00000C000000}"/>
    <cellStyle name="40% - Accent1" xfId="13" builtinId="31" customBuiltin="1"/>
    <cellStyle name="40% - Accent1 2" xfId="14" xr:uid="{00000000-0005-0000-0000-00000E000000}"/>
    <cellStyle name="40% - Accent2" xfId="15" builtinId="35" customBuiltin="1"/>
    <cellStyle name="40% - Accent2 2" xfId="16" xr:uid="{00000000-0005-0000-0000-000010000000}"/>
    <cellStyle name="40% - Accent3" xfId="17" builtinId="39" customBuiltin="1"/>
    <cellStyle name="40% - Accent3 2" xfId="18" xr:uid="{00000000-0005-0000-0000-000012000000}"/>
    <cellStyle name="40% - Accent4" xfId="19" builtinId="43" customBuiltin="1"/>
    <cellStyle name="40% - Accent4 2" xfId="20" xr:uid="{00000000-0005-0000-0000-000014000000}"/>
    <cellStyle name="40% - Accent5" xfId="21" builtinId="47" customBuiltin="1"/>
    <cellStyle name="40% - Accent5 2" xfId="22" xr:uid="{00000000-0005-0000-0000-000016000000}"/>
    <cellStyle name="40% - Accent6" xfId="23" builtinId="51" customBuiltin="1"/>
    <cellStyle name="40% - Accent6 2" xfId="24" xr:uid="{00000000-0005-0000-0000-000018000000}"/>
    <cellStyle name="60% - Accent1" xfId="25" builtinId="32" customBuiltin="1"/>
    <cellStyle name="60% - Accent1 2" xfId="26" xr:uid="{00000000-0005-0000-0000-00001A000000}"/>
    <cellStyle name="60% - Accent2" xfId="27" builtinId="36" customBuiltin="1"/>
    <cellStyle name="60% - Accent2 2" xfId="28" xr:uid="{00000000-0005-0000-0000-00001C000000}"/>
    <cellStyle name="60% - Accent3" xfId="29" builtinId="40" customBuiltin="1"/>
    <cellStyle name="60% - Accent3 2" xfId="30" xr:uid="{00000000-0005-0000-0000-00001E000000}"/>
    <cellStyle name="60% - Accent4" xfId="31" builtinId="44" customBuiltin="1"/>
    <cellStyle name="60% - Accent4 2" xfId="32" xr:uid="{00000000-0005-0000-0000-000020000000}"/>
    <cellStyle name="60% - Accent5" xfId="33" builtinId="48" customBuiltin="1"/>
    <cellStyle name="60% - Accent5 2" xfId="34" xr:uid="{00000000-0005-0000-0000-000022000000}"/>
    <cellStyle name="60% - Accent6" xfId="35" builtinId="52" customBuiltin="1"/>
    <cellStyle name="60% - Accent6 2" xfId="36" xr:uid="{00000000-0005-0000-0000-000024000000}"/>
    <cellStyle name="Accent1" xfId="37" builtinId="29" customBuiltin="1"/>
    <cellStyle name="Accent1 2" xfId="38" xr:uid="{00000000-0005-0000-0000-000026000000}"/>
    <cellStyle name="Accent2" xfId="39" builtinId="33" customBuiltin="1"/>
    <cellStyle name="Accent2 2" xfId="40" xr:uid="{00000000-0005-0000-0000-000028000000}"/>
    <cellStyle name="Accent3" xfId="41" builtinId="37" customBuiltin="1"/>
    <cellStyle name="Accent3 2" xfId="42" xr:uid="{00000000-0005-0000-0000-00002A000000}"/>
    <cellStyle name="Accent4" xfId="43" builtinId="41" customBuiltin="1"/>
    <cellStyle name="Accent4 2" xfId="44" xr:uid="{00000000-0005-0000-0000-00002C000000}"/>
    <cellStyle name="Accent5" xfId="45" builtinId="45" customBuiltin="1"/>
    <cellStyle name="Accent5 2" xfId="46" xr:uid="{00000000-0005-0000-0000-00002E000000}"/>
    <cellStyle name="Accent6" xfId="47" builtinId="49" customBuiltin="1"/>
    <cellStyle name="Accent6 2" xfId="48" xr:uid="{00000000-0005-0000-0000-000030000000}"/>
    <cellStyle name="Bad" xfId="49" builtinId="27" customBuiltin="1"/>
    <cellStyle name="Bad 2" xfId="50" xr:uid="{00000000-0005-0000-0000-000032000000}"/>
    <cellStyle name="Blockout" xfId="51" xr:uid="{00000000-0005-0000-0000-000033000000}"/>
    <cellStyle name="Blockout 2" xfId="52" xr:uid="{00000000-0005-0000-0000-000034000000}"/>
    <cellStyle name="Blockout 2 2" xfId="53" xr:uid="{00000000-0005-0000-0000-000035000000}"/>
    <cellStyle name="Blockout 3" xfId="54" xr:uid="{00000000-0005-0000-0000-000036000000}"/>
    <cellStyle name="Calculation" xfId="55" builtinId="22" customBuiltin="1"/>
    <cellStyle name="Calculation 2" xfId="56" xr:uid="{00000000-0005-0000-0000-000038000000}"/>
    <cellStyle name="Check Cell" xfId="57" builtinId="23" customBuiltin="1"/>
    <cellStyle name="Check Cell 2" xfId="58" xr:uid="{00000000-0005-0000-0000-00003A000000}"/>
    <cellStyle name="Comma" xfId="59" builtinId="3"/>
    <cellStyle name="Comma 10" xfId="60" xr:uid="{00000000-0005-0000-0000-00003C000000}"/>
    <cellStyle name="Comma 10 2" xfId="61" xr:uid="{00000000-0005-0000-0000-00003D000000}"/>
    <cellStyle name="Comma 12" xfId="132" xr:uid="{00000000-0005-0000-0000-00003E000000}"/>
    <cellStyle name="Comma 12 2" xfId="140" xr:uid="{850EA2E3-FBD0-497A-A1D6-B4420E9AF735}"/>
    <cellStyle name="Comma 13 2" xfId="142" xr:uid="{47486A51-8216-466E-A9E5-58A3D1298769}"/>
    <cellStyle name="Comma 2" xfId="62" xr:uid="{00000000-0005-0000-0000-00003F000000}"/>
    <cellStyle name="Comma 2 2" xfId="63" xr:uid="{00000000-0005-0000-0000-000040000000}"/>
    <cellStyle name="Comma 2 2 2" xfId="135" xr:uid="{00000000-0005-0000-0000-000041000000}"/>
    <cellStyle name="Comma 2 3" xfId="130" xr:uid="{00000000-0005-0000-0000-000042000000}"/>
    <cellStyle name="Comma 3" xfId="64" xr:uid="{00000000-0005-0000-0000-000043000000}"/>
    <cellStyle name="Comma 3 2" xfId="124" xr:uid="{00000000-0005-0000-0000-000044000000}"/>
    <cellStyle name="Comma 4" xfId="121" xr:uid="{00000000-0005-0000-0000-000045000000}"/>
    <cellStyle name="Comma 4 2" xfId="134" xr:uid="{00000000-0005-0000-0000-000046000000}"/>
    <cellStyle name="Comma 5" xfId="129" xr:uid="{00000000-0005-0000-0000-000047000000}"/>
    <cellStyle name="Comma 6" xfId="137" xr:uid="{A5A158B0-B2D7-4104-9BA7-50FD9FA978F9}"/>
    <cellStyle name="Comma 6 2" xfId="118" xr:uid="{00000000-0005-0000-0000-000048000000}"/>
    <cellStyle name="Comma 6 2 2 2 2" xfId="138" xr:uid="{B9C327DB-A18B-4169-B1F8-5C5977249FA0}"/>
    <cellStyle name="Comma 6 5" xfId="139" xr:uid="{8C6FA95D-BC1C-4277-BE3A-8FC8A70CE27A}"/>
    <cellStyle name="Currency 2" xfId="125" xr:uid="{00000000-0005-0000-0000-000049000000}"/>
    <cellStyle name="Explanatory Text" xfId="65" builtinId="53" customBuiltin="1"/>
    <cellStyle name="Good" xfId="66" builtinId="26" customBuiltin="1"/>
    <cellStyle name="Good 2" xfId="67" xr:uid="{00000000-0005-0000-0000-00004C000000}"/>
    <cellStyle name="Heading 1" xfId="68" builtinId="16" customBuiltin="1"/>
    <cellStyle name="Heading 2" xfId="69" builtinId="17" customBuiltin="1"/>
    <cellStyle name="Heading 3" xfId="70" builtinId="18" customBuiltin="1"/>
    <cellStyle name="Heading 4" xfId="71" builtinId="19" customBuiltin="1"/>
    <cellStyle name="Hyperlink" xfId="72" builtinId="8"/>
    <cellStyle name="Input" xfId="73" builtinId="20" customBuiltin="1"/>
    <cellStyle name="Input 2" xfId="74" xr:uid="{00000000-0005-0000-0000-000053000000}"/>
    <cellStyle name="Input1" xfId="75" xr:uid="{00000000-0005-0000-0000-000054000000}"/>
    <cellStyle name="Input1 2" xfId="76" xr:uid="{00000000-0005-0000-0000-000055000000}"/>
    <cellStyle name="Input1 2 2" xfId="77" xr:uid="{00000000-0005-0000-0000-000056000000}"/>
    <cellStyle name="Input1 3" xfId="78" xr:uid="{00000000-0005-0000-0000-000057000000}"/>
    <cellStyle name="Input2" xfId="79" xr:uid="{00000000-0005-0000-0000-000058000000}"/>
    <cellStyle name="Input2 2" xfId="80" xr:uid="{00000000-0005-0000-0000-000059000000}"/>
    <cellStyle name="Input3" xfId="81" xr:uid="{00000000-0005-0000-0000-00005A000000}"/>
    <cellStyle name="Input3 2" xfId="82" xr:uid="{00000000-0005-0000-0000-00005B000000}"/>
    <cellStyle name="Input3 2 2" xfId="83" xr:uid="{00000000-0005-0000-0000-00005C000000}"/>
    <cellStyle name="Input3 3" xfId="84" xr:uid="{00000000-0005-0000-0000-00005D000000}"/>
    <cellStyle name="Linked Cell" xfId="85" builtinId="24" customBuiltin="1"/>
    <cellStyle name="Neutral" xfId="86" builtinId="28" customBuiltin="1"/>
    <cellStyle name="Neutral 2" xfId="87" xr:uid="{00000000-0005-0000-0000-000060000000}"/>
    <cellStyle name="Normal" xfId="0" builtinId="0"/>
    <cellStyle name="Normal 10 2 3" xfId="128" xr:uid="{00000000-0005-0000-0000-000062000000}"/>
    <cellStyle name="Normal 2" xfId="88" xr:uid="{00000000-0005-0000-0000-000063000000}"/>
    <cellStyle name="Normal 2 2" xfId="89" xr:uid="{00000000-0005-0000-0000-000064000000}"/>
    <cellStyle name="Normal 3" xfId="90" xr:uid="{00000000-0005-0000-0000-000065000000}"/>
    <cellStyle name="Normal 3 2" xfId="91" xr:uid="{00000000-0005-0000-0000-000066000000}"/>
    <cellStyle name="Normal 3 3" xfId="144" xr:uid="{2C5354F1-EA76-45FA-9ECF-8EE9AD500967}"/>
    <cellStyle name="Normal 4" xfId="92" xr:uid="{00000000-0005-0000-0000-000067000000}"/>
    <cellStyle name="Normal 4 2" xfId="120" xr:uid="{00000000-0005-0000-0000-000068000000}"/>
    <cellStyle name="Normal 5" xfId="123" xr:uid="{00000000-0005-0000-0000-000069000000}"/>
    <cellStyle name="Normal 6" xfId="127" xr:uid="{00000000-0005-0000-0000-00006A000000}"/>
    <cellStyle name="Normal 7" xfId="143" xr:uid="{38F5BBEB-8766-415B-989E-E9BF71ECCD50}"/>
    <cellStyle name="Normal_2010 06 02 - Urgent RIN for Vic DNSPs revised proposals" xfId="93" xr:uid="{00000000-0005-0000-0000-00006B000000}"/>
    <cellStyle name="Normal_2010 06 22 - AA - Scheme Templates for data collection" xfId="94" xr:uid="{00000000-0005-0000-0000-00006C000000}"/>
    <cellStyle name="Normal_2010 06 22 - IE - Scheme Template for data collection" xfId="95" xr:uid="{00000000-0005-0000-0000-00006D000000}"/>
    <cellStyle name="Normal_Book1" xfId="96" xr:uid="{00000000-0005-0000-0000-00006E000000}"/>
    <cellStyle name="Normal_D11 2371025  Financial information - 2012 Draft RIN - Ausgrid" xfId="97" xr:uid="{00000000-0005-0000-0000-00006F000000}"/>
    <cellStyle name="Normal_D11 2371025  Financial information - 2012 Draft RIN - Ausgrid 2" xfId="98" xr:uid="{00000000-0005-0000-0000-000070000000}"/>
    <cellStyle name="Normal_D12 1569  Opex, DMIS, EBSS - 2012 draft RIN - Ausgrid" xfId="99" xr:uid="{00000000-0005-0000-0000-000073000000}"/>
    <cellStyle name="Normal_D12 16703  Overheads, Avoided Cost, ACS, Demand and Revenue - 2012 draft RIN - Ausgrid" xfId="100" xr:uid="{00000000-0005-0000-0000-000074000000}"/>
    <cellStyle name="Normal_D12 16703  Overheads, Avoided Cost, ACS, Demand and Revenue - 2012 draft RIN - Ausgrid 2" xfId="101" xr:uid="{00000000-0005-0000-0000-000075000000}"/>
    <cellStyle name="Normal_Sheet1" xfId="102" xr:uid="{00000000-0005-0000-0000-000078000000}"/>
    <cellStyle name="Note" xfId="103" builtinId="10" customBuiltin="1"/>
    <cellStyle name="Note 2" xfId="104" xr:uid="{00000000-0005-0000-0000-00007B000000}"/>
    <cellStyle name="Output" xfId="105" builtinId="21" customBuiltin="1"/>
    <cellStyle name="Output 2" xfId="106" xr:uid="{00000000-0005-0000-0000-00007D000000}"/>
    <cellStyle name="Percent" xfId="107" builtinId="5"/>
    <cellStyle name="Percent 2" xfId="119" xr:uid="{00000000-0005-0000-0000-00007F000000}"/>
    <cellStyle name="Percent 2 2" xfId="131" xr:uid="{00000000-0005-0000-0000-000080000000}"/>
    <cellStyle name="Percent 2 2 2" xfId="136" xr:uid="{00000000-0005-0000-0000-000081000000}"/>
    <cellStyle name="Percent 3" xfId="126" xr:uid="{00000000-0005-0000-0000-000082000000}"/>
    <cellStyle name="Percent 4" xfId="133" xr:uid="{00000000-0005-0000-0000-000083000000}"/>
    <cellStyle name="Percent 5" xfId="141" xr:uid="{CE47329D-4588-443A-ACB5-68D6F7BA6E63}"/>
    <cellStyle name="Style 1" xfId="108" xr:uid="{00000000-0005-0000-0000-000084000000}"/>
    <cellStyle name="Style 1 2" xfId="109" xr:uid="{00000000-0005-0000-0000-000085000000}"/>
    <cellStyle name="Style 1 2 2" xfId="110" xr:uid="{00000000-0005-0000-0000-000086000000}"/>
    <cellStyle name="Style 1 3" xfId="111" xr:uid="{00000000-0005-0000-0000-000087000000}"/>
    <cellStyle name="Table Heading" xfId="112" xr:uid="{00000000-0005-0000-0000-000088000000}"/>
    <cellStyle name="Table Text With Lines" xfId="113" xr:uid="{00000000-0005-0000-0000-000089000000}"/>
    <cellStyle name="Table Total Row" xfId="114" xr:uid="{00000000-0005-0000-0000-00008A000000}"/>
    <cellStyle name="Title" xfId="115" builtinId="15" customBuiltin="1"/>
    <cellStyle name="Total" xfId="116" builtinId="25" customBuiltin="1"/>
    <cellStyle name="Warning Text" xfId="117" builtinId="11" customBuiltin="1"/>
  </cellStyles>
  <dxfs count="28">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dxf>
    <dxf>
      <font>
        <color auto="1"/>
        <family val="2"/>
      </font>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dxf>
    <dxf>
      <alignment vertical="top" textRotation="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dxf>
    <dxf>
      <alignment vertical="top" textRotation="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1" hidden="0"/>
    </dxf>
    <dxf>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1" hidden="0"/>
    </dxf>
    <dxf>
      <alignment vertical="top" textRotation="0" indent="0" justifyLastLine="0" shrinkToFit="0" readingOrder="0"/>
    </dxf>
    <dxf>
      <font>
        <b val="0"/>
        <i val="0"/>
        <strike val="0"/>
        <condense val="0"/>
        <extend val="0"/>
        <outline val="0"/>
        <shadow val="0"/>
        <u val="none"/>
        <vertAlign val="baseline"/>
        <sz val="10"/>
        <color rgb="FF000000"/>
        <name val="Arial"/>
        <family val="2"/>
        <scheme val="none"/>
      </font>
      <numFmt numFmtId="1" formatCode="0"/>
      <fill>
        <patternFill patternType="none">
          <fgColor indexed="64"/>
          <bgColor indexed="65"/>
        </patternFill>
      </fill>
      <alignment horizontal="center" vertical="top" textRotation="0" wrapText="0" indent="0" justifyLastLine="0" shrinkToFit="0" readingOrder="0"/>
      <border diagonalUp="0" diagonalDown="0" outline="0">
        <left/>
        <right/>
        <top/>
        <bottom/>
      </border>
      <protection locked="1" hidden="0"/>
    </dxf>
    <dxf>
      <alignment horizontal="center" vertical="top"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9" formatCode="d/mm/yyyy"/>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1" hidden="0"/>
    </dxf>
    <dxf>
      <numFmt numFmtId="19" formatCode="d/mm/yyyy"/>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dxf>
    <dxf>
      <alignment vertical="top" textRotation="0" indent="0" justifyLastLine="0" shrinkToFit="0" readingOrder="0"/>
    </dxf>
    <dxf>
      <fill>
        <patternFill patternType="solid">
          <fgColor indexed="64"/>
          <bgColor rgb="FF009999"/>
        </patternFill>
      </fill>
      <alignment horizontal="center" vertical="center" textRotation="0" wrapText="0" indent="0" justifyLastLine="0" shrinkToFit="0" readingOrder="0"/>
    </dxf>
    <dxf>
      <alignment horizontal="general" vertical="top" textRotation="0" wrapText="1" indent="0" justifyLastLine="0" shrinkToFit="0" readingOrder="0"/>
    </dxf>
    <dxf>
      <alignment vertical="top" textRotation="0" indent="0" justifyLastLine="0" shrinkToFit="0" readingOrder="0"/>
    </dxf>
    <dxf>
      <alignment vertical="top" textRotation="0" indent="0" justifyLastLine="0" shrinkToFit="0" readingOrder="0"/>
    </dxf>
    <dxf>
      <alignment horizontal="general" vertical="top" textRotation="0" wrapText="0" indent="0" justifyLastLine="0" shrinkToFit="0" readingOrder="0"/>
    </dxf>
    <dxf>
      <alignment vertical="top" textRotation="0" indent="0" justifyLastLine="0" shrinkToFit="0" readingOrder="0"/>
    </dxf>
    <dxf>
      <alignment horizontal="center" vertical="top" textRotation="0" wrapText="0" indent="0" justifyLastLine="0" shrinkToFit="0" readingOrder="0"/>
    </dxf>
    <dxf>
      <alignment vertical="top" textRotation="0" indent="0" justifyLastLine="0" shrinkToFit="0" readingOrder="0"/>
    </dxf>
    <dxf>
      <alignment vertical="top" textRotation="0" indent="0" justifyLastLine="0" shrinkToFit="0" readingOrder="0"/>
    </dxf>
    <dxf>
      <fill>
        <patternFill patternType="solid">
          <fgColor indexed="64"/>
          <bgColor rgb="FF009999"/>
        </patternFill>
      </fill>
      <alignment horizontal="center" vertical="center" textRotation="0" wrapText="0" indent="0" justifyLastLine="0" shrinkToFit="0" readingOrder="0"/>
    </dxf>
    <dxf>
      <font>
        <b/>
        <i val="0"/>
        <color rgb="FFFFFFFF"/>
      </font>
      <fill>
        <patternFill>
          <bgColor rgb="FF00A0B3"/>
        </patternFill>
      </fill>
      <border>
        <left/>
        <right/>
        <top style="thin">
          <color rgb="FF00A0B3"/>
        </top>
        <bottom style="thin">
          <color rgb="FF00A0B3"/>
        </bottom>
        <vertical style="thin">
          <color rgb="FFFFFFFF"/>
        </vertical>
        <horizontal style="thin">
          <color rgb="FFFFFFFF"/>
        </horizontal>
      </border>
    </dxf>
    <dxf>
      <font>
        <b val="0"/>
        <i val="0"/>
        <color rgb="FF191919"/>
        <name val="Arial"/>
        <scheme val="none"/>
      </font>
      <border>
        <left style="thin">
          <color rgb="FF00A0B3"/>
        </left>
        <right style="thin">
          <color rgb="FF00A0B3"/>
        </right>
        <top style="thin">
          <color rgb="FF00A0B3"/>
        </top>
        <bottom style="thin">
          <color rgb="FF00A0B3"/>
        </bottom>
        <vertical style="thin">
          <color rgb="FF00A0B3"/>
        </vertical>
        <horizontal style="thin">
          <color rgb="FF00A0B3"/>
        </horizontal>
      </border>
    </dxf>
  </dxfs>
  <tableStyles count="1" defaultTableStyle="TableStyleMedium2" defaultPivotStyle="PivotStyleLight16">
    <tableStyle name="ERA Table Grid" pivot="0" count="2" xr9:uid="{00000000-0011-0000-FFFF-FFFF00000000}">
      <tableStyleElement type="wholeTable" dxfId="27"/>
      <tableStyleElement type="headerRow" dxfId="26"/>
    </tableStyle>
  </tableStyles>
  <colors>
    <mruColors>
      <color rgb="FF99CCFF"/>
      <color rgb="FFFFFFCC"/>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hyperlink" Target="#'2.4 Shared costs'!A1"/><Relationship Id="rId13" Type="http://schemas.openxmlformats.org/officeDocument/2006/relationships/hyperlink" Target="#'2.1 Revenue by service'!A1"/><Relationship Id="rId18" Type="http://schemas.openxmlformats.org/officeDocument/2006/relationships/hyperlink" Target="#'3.2 Asset impairment'!A1"/><Relationship Id="rId3" Type="http://schemas.openxmlformats.org/officeDocument/2006/relationships/hyperlink" Target="#'1. Pipeline information'!A1"/><Relationship Id="rId21" Type="http://schemas.openxmlformats.org/officeDocument/2006/relationships/hyperlink" Target="#'Amendment record'!A1"/><Relationship Id="rId7" Type="http://schemas.openxmlformats.org/officeDocument/2006/relationships/hyperlink" Target="#'1.1 Financial performance'!A1"/><Relationship Id="rId12" Type="http://schemas.openxmlformats.org/officeDocument/2006/relationships/hyperlink" Target="#'3.1 Asset useful life'!A1"/><Relationship Id="rId17" Type="http://schemas.openxmlformats.org/officeDocument/2006/relationships/hyperlink" Target="#'5.1 Exempt WAP services'!A1"/><Relationship Id="rId2" Type="http://schemas.openxmlformats.org/officeDocument/2006/relationships/hyperlink" Target="#Cover!A1"/><Relationship Id="rId16" Type="http://schemas.openxmlformats.org/officeDocument/2006/relationships/hyperlink" Target="#'3.3 Depreciation amortisation'!A1"/><Relationship Id="rId20" Type="http://schemas.openxmlformats.org/officeDocument/2006/relationships/hyperlink" Target="#Summary!A1"/><Relationship Id="rId1" Type="http://schemas.openxmlformats.org/officeDocument/2006/relationships/image" Target="../media/image1.png"/><Relationship Id="rId6" Type="http://schemas.openxmlformats.org/officeDocument/2006/relationships/hyperlink" Target="#'2.2 Revenue contributions '!A1"/><Relationship Id="rId11" Type="http://schemas.openxmlformats.org/officeDocument/2006/relationships/hyperlink" Target="#'6. Notes'!A1"/><Relationship Id="rId5" Type="http://schemas.openxmlformats.org/officeDocument/2006/relationships/hyperlink" Target="#'2.3 Indirect revenue'!A1"/><Relationship Id="rId15" Type="http://schemas.openxmlformats.org/officeDocument/2006/relationships/hyperlink" Target="#'4. Recovered capital'!A1"/><Relationship Id="rId10" Type="http://schemas.openxmlformats.org/officeDocument/2006/relationships/hyperlink" Target="#'5. Weighted average price'!A1"/><Relationship Id="rId19" Type="http://schemas.openxmlformats.org/officeDocument/2006/relationships/hyperlink" Target="#'4.1 Pipelines capex'!A1"/><Relationship Id="rId4" Type="http://schemas.openxmlformats.org/officeDocument/2006/relationships/hyperlink" Target="#'2. Revenues and expenses'!A1"/><Relationship Id="rId9" Type="http://schemas.openxmlformats.org/officeDocument/2006/relationships/hyperlink" Target="#'3. Statement of pipeline assets'!A1"/><Relationship Id="rId14" Type="http://schemas.openxmlformats.org/officeDocument/2006/relationships/hyperlink" Target="#'3.4 Shared supporting asse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4</xdr:col>
      <xdr:colOff>90488</xdr:colOff>
      <xdr:row>0</xdr:row>
      <xdr:rowOff>0</xdr:rowOff>
    </xdr:from>
    <xdr:to>
      <xdr:col>6</xdr:col>
      <xdr:colOff>185737</xdr:colOff>
      <xdr:row>2</xdr:row>
      <xdr:rowOff>38100</xdr:rowOff>
    </xdr:to>
    <xdr:pic>
      <xdr:nvPicPr>
        <xdr:cNvPr id="10662" name="Picture 1">
          <a:extLst>
            <a:ext uri="{FF2B5EF4-FFF2-40B4-BE49-F238E27FC236}">
              <a16:creationId xmlns:a16="http://schemas.microsoft.com/office/drawing/2014/main" id="{00000000-0008-0000-0100-0000A6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57850" y="0"/>
          <a:ext cx="1881188"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31700</xdr:colOff>
      <xdr:row>1</xdr:row>
      <xdr:rowOff>3506</xdr:rowOff>
    </xdr:to>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A00-000003000000}"/>
            </a:ext>
          </a:extLst>
        </xdr:cNvPr>
        <xdr:cNvSpPr>
          <a:spLocks noChangeArrowheads="1"/>
        </xdr:cNvSpPr>
      </xdr:nvSpPr>
      <xdr:spPr bwMode="auto">
        <a:xfrm>
          <a:off x="0" y="0"/>
          <a:ext cx="888950" cy="265444"/>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6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2407</xdr:colOff>
      <xdr:row>1</xdr:row>
      <xdr:rowOff>0</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B00-000002000000}"/>
            </a:ext>
          </a:extLst>
        </xdr:cNvPr>
        <xdr:cNvSpPr>
          <a:spLocks noChangeArrowheads="1"/>
        </xdr:cNvSpPr>
      </xdr:nvSpPr>
      <xdr:spPr bwMode="auto">
        <a:xfrm>
          <a:off x="0" y="0"/>
          <a:ext cx="739140" cy="22860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6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814388</xdr:colOff>
      <xdr:row>1</xdr:row>
      <xdr:rowOff>17774</xdr:rowOff>
    </xdr:to>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C00-000003000000}"/>
            </a:ext>
          </a:extLst>
        </xdr:cNvPr>
        <xdr:cNvSpPr>
          <a:spLocks noChangeArrowheads="1"/>
        </xdr:cNvSpPr>
      </xdr:nvSpPr>
      <xdr:spPr bwMode="auto">
        <a:xfrm>
          <a:off x="0" y="0"/>
          <a:ext cx="814388" cy="279712"/>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100490" name="Group 1">
          <a:extLst>
            <a:ext uri="{FF2B5EF4-FFF2-40B4-BE49-F238E27FC236}">
              <a16:creationId xmlns:a16="http://schemas.microsoft.com/office/drawing/2014/main" id="{00000000-0008-0000-0D00-00008A88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D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100496" name="Picture 3">
            <a:extLst>
              <a:ext uri="{FF2B5EF4-FFF2-40B4-BE49-F238E27FC236}">
                <a16:creationId xmlns:a16="http://schemas.microsoft.com/office/drawing/2014/main" id="{00000000-0008-0000-0D00-0000908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100491" name="Group 7">
          <a:extLst>
            <a:ext uri="{FF2B5EF4-FFF2-40B4-BE49-F238E27FC236}">
              <a16:creationId xmlns:a16="http://schemas.microsoft.com/office/drawing/2014/main" id="{00000000-0008-0000-0D00-00008B880100}"/>
            </a:ext>
          </a:extLst>
        </xdr:cNvPr>
        <xdr:cNvGrpSpPr>
          <a:grpSpLocks/>
        </xdr:cNvGrpSpPr>
      </xdr:nvGrpSpPr>
      <xdr:grpSpPr bwMode="auto">
        <a:xfrm>
          <a:off x="0" y="0"/>
          <a:ext cx="857250" cy="0"/>
          <a:chOff x="0" y="2"/>
          <a:chExt cx="77" cy="61"/>
        </a:xfrm>
      </xdr:grpSpPr>
      <xdr:sp macro="" textlink="">
        <xdr:nvSpPr>
          <xdr:cNvPr id="6" name="AutoShape 45">
            <a:hlinkClick xmlns:r="http://schemas.openxmlformats.org/officeDocument/2006/relationships" r:id="rId1"/>
            <a:extLst>
              <a:ext uri="{FF2B5EF4-FFF2-40B4-BE49-F238E27FC236}">
                <a16:creationId xmlns:a16="http://schemas.microsoft.com/office/drawing/2014/main" id="{00000000-0008-0000-0D00-000006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100494" name="Picture 9">
            <a:extLst>
              <a:ext uri="{FF2B5EF4-FFF2-40B4-BE49-F238E27FC236}">
                <a16:creationId xmlns:a16="http://schemas.microsoft.com/office/drawing/2014/main" id="{00000000-0008-0000-0D00-00008E8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0</xdr:col>
      <xdr:colOff>814388</xdr:colOff>
      <xdr:row>1</xdr:row>
      <xdr:rowOff>17774</xdr:rowOff>
    </xdr:to>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0D00-000009000000}"/>
            </a:ext>
          </a:extLst>
        </xdr:cNvPr>
        <xdr:cNvSpPr>
          <a:spLocks noChangeArrowheads="1"/>
        </xdr:cNvSpPr>
      </xdr:nvSpPr>
      <xdr:spPr bwMode="auto">
        <a:xfrm>
          <a:off x="0" y="0"/>
          <a:ext cx="814388" cy="279712"/>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17774</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E00-000002000000}"/>
            </a:ext>
          </a:extLst>
        </xdr:cNvPr>
        <xdr:cNvSpPr>
          <a:spLocks noChangeArrowheads="1"/>
        </xdr:cNvSpPr>
      </xdr:nvSpPr>
      <xdr:spPr bwMode="auto">
        <a:xfrm>
          <a:off x="0" y="0"/>
          <a:ext cx="723900" cy="278884"/>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7302</xdr:colOff>
      <xdr:row>1</xdr:row>
      <xdr:rowOff>36597</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F00-000002000000}"/>
            </a:ext>
          </a:extLst>
        </xdr:cNvPr>
        <xdr:cNvSpPr>
          <a:spLocks noChangeArrowheads="1"/>
        </xdr:cNvSpPr>
      </xdr:nvSpPr>
      <xdr:spPr bwMode="auto">
        <a:xfrm>
          <a:off x="1" y="0"/>
          <a:ext cx="781050" cy="302907"/>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192201</xdr:colOff>
      <xdr:row>54</xdr:row>
      <xdr:rowOff>0</xdr:rowOff>
    </xdr:to>
    <xdr:pic>
      <xdr:nvPicPr>
        <xdr:cNvPr id="2" name="Picture 1">
          <a:extLst>
            <a:ext uri="{FF2B5EF4-FFF2-40B4-BE49-F238E27FC236}">
              <a16:creationId xmlns:a16="http://schemas.microsoft.com/office/drawing/2014/main" id="{6E33AE16-AB86-436B-A1E9-DF022D1ED531}"/>
            </a:ext>
          </a:extLst>
        </xdr:cNvPr>
        <xdr:cNvPicPr>
          <a:picLocks noChangeAspect="1"/>
        </xdr:cNvPicPr>
      </xdr:nvPicPr>
      <xdr:blipFill>
        <a:blip xmlns:r="http://schemas.openxmlformats.org/officeDocument/2006/relationships" r:embed="rId1"/>
        <a:stretch>
          <a:fillRect/>
        </a:stretch>
      </xdr:blipFill>
      <xdr:spPr>
        <a:xfrm>
          <a:off x="1" y="1"/>
          <a:ext cx="5383325" cy="8679655"/>
        </a:xfrm>
        <a:prstGeom prst="rect">
          <a:avLst/>
        </a:prstGeom>
      </xdr:spPr>
    </xdr:pic>
    <xdr:clientData/>
  </xdr:twoCellAnchor>
  <xdr:twoCellAnchor editAs="oneCell">
    <xdr:from>
      <xdr:col>9</xdr:col>
      <xdr:colOff>2</xdr:colOff>
      <xdr:row>0</xdr:row>
      <xdr:rowOff>1</xdr:rowOff>
    </xdr:from>
    <xdr:to>
      <xdr:col>17</xdr:col>
      <xdr:colOff>154491</xdr:colOff>
      <xdr:row>54</xdr:row>
      <xdr:rowOff>0</xdr:rowOff>
    </xdr:to>
    <xdr:pic>
      <xdr:nvPicPr>
        <xdr:cNvPr id="3" name="Picture 2">
          <a:extLst>
            <a:ext uri="{FF2B5EF4-FFF2-40B4-BE49-F238E27FC236}">
              <a16:creationId xmlns:a16="http://schemas.microsoft.com/office/drawing/2014/main" id="{0FB6531C-3548-436F-8D6D-9A1CEC8F4E90}"/>
            </a:ext>
          </a:extLst>
        </xdr:cNvPr>
        <xdr:cNvPicPr>
          <a:picLocks noChangeAspect="1"/>
        </xdr:cNvPicPr>
      </xdr:nvPicPr>
      <xdr:blipFill>
        <a:blip xmlns:r="http://schemas.openxmlformats.org/officeDocument/2006/relationships" r:embed="rId2"/>
        <a:stretch>
          <a:fillRect/>
        </a:stretch>
      </xdr:blipFill>
      <xdr:spPr>
        <a:xfrm>
          <a:off x="5840018" y="1"/>
          <a:ext cx="5345614" cy="8679655"/>
        </a:xfrm>
        <a:prstGeom prst="rect">
          <a:avLst/>
        </a:prstGeom>
      </xdr:spPr>
    </xdr:pic>
    <xdr:clientData/>
  </xdr:twoCellAnchor>
  <xdr:twoCellAnchor editAs="oneCell">
    <xdr:from>
      <xdr:col>18</xdr:col>
      <xdr:colOff>1</xdr:colOff>
      <xdr:row>0</xdr:row>
      <xdr:rowOff>1</xdr:rowOff>
    </xdr:from>
    <xdr:to>
      <xdr:col>26</xdr:col>
      <xdr:colOff>202406</xdr:colOff>
      <xdr:row>54</xdr:row>
      <xdr:rowOff>12187</xdr:rowOff>
    </xdr:to>
    <xdr:pic>
      <xdr:nvPicPr>
        <xdr:cNvPr id="4" name="Picture 3">
          <a:extLst>
            <a:ext uri="{FF2B5EF4-FFF2-40B4-BE49-F238E27FC236}">
              <a16:creationId xmlns:a16="http://schemas.microsoft.com/office/drawing/2014/main" id="{CC0E4B25-3F43-4311-8B19-2AE6DD722FA1}"/>
            </a:ext>
          </a:extLst>
        </xdr:cNvPr>
        <xdr:cNvPicPr>
          <a:picLocks noChangeAspect="1"/>
        </xdr:cNvPicPr>
      </xdr:nvPicPr>
      <xdr:blipFill>
        <a:blip xmlns:r="http://schemas.openxmlformats.org/officeDocument/2006/relationships" r:embed="rId3"/>
        <a:stretch>
          <a:fillRect/>
        </a:stretch>
      </xdr:blipFill>
      <xdr:spPr>
        <a:xfrm>
          <a:off x="11680032" y="1"/>
          <a:ext cx="5393530" cy="869184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40145</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000-000002000000}"/>
            </a:ext>
          </a:extLst>
        </xdr:cNvPr>
        <xdr:cNvSpPr>
          <a:spLocks noChangeArrowheads="1"/>
        </xdr:cNvSpPr>
      </xdr:nvSpPr>
      <xdr:spPr bwMode="auto">
        <a:xfrm>
          <a:off x="0" y="0"/>
          <a:ext cx="762000" cy="26670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xdr:colOff>
      <xdr:row>1</xdr:row>
      <xdr:rowOff>36597</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100-000002000000}"/>
            </a:ext>
          </a:extLst>
        </xdr:cNvPr>
        <xdr:cNvSpPr>
          <a:spLocks noChangeArrowheads="1"/>
        </xdr:cNvSpPr>
      </xdr:nvSpPr>
      <xdr:spPr bwMode="auto">
        <a:xfrm>
          <a:off x="1" y="0"/>
          <a:ext cx="762000" cy="302907"/>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405375</xdr:colOff>
      <xdr:row>54</xdr:row>
      <xdr:rowOff>138113</xdr:rowOff>
    </xdr:to>
    <xdr:pic>
      <xdr:nvPicPr>
        <xdr:cNvPr id="2" name="Picture 1">
          <a:extLst>
            <a:ext uri="{FF2B5EF4-FFF2-40B4-BE49-F238E27FC236}">
              <a16:creationId xmlns:a16="http://schemas.microsoft.com/office/drawing/2014/main" id="{BEF4B4FE-3D9F-4A81-AD17-2682336EABCE}"/>
            </a:ext>
          </a:extLst>
        </xdr:cNvPr>
        <xdr:cNvPicPr>
          <a:picLocks noChangeAspect="1"/>
        </xdr:cNvPicPr>
      </xdr:nvPicPr>
      <xdr:blipFill>
        <a:blip xmlns:r="http://schemas.openxmlformats.org/officeDocument/2006/relationships" r:embed="rId1"/>
        <a:stretch>
          <a:fillRect/>
        </a:stretch>
      </xdr:blipFill>
      <xdr:spPr>
        <a:xfrm>
          <a:off x="0" y="0"/>
          <a:ext cx="6234675" cy="8882063"/>
        </a:xfrm>
        <a:prstGeom prst="rect">
          <a:avLst/>
        </a:prstGeom>
      </xdr:spPr>
    </xdr:pic>
    <xdr:clientData/>
  </xdr:twoCellAnchor>
  <xdr:twoCellAnchor editAs="oneCell">
    <xdr:from>
      <xdr:col>10</xdr:col>
      <xdr:colOff>1</xdr:colOff>
      <xdr:row>0</xdr:row>
      <xdr:rowOff>0</xdr:rowOff>
    </xdr:from>
    <xdr:to>
      <xdr:col>19</xdr:col>
      <xdr:colOff>488156</xdr:colOff>
      <xdr:row>54</xdr:row>
      <xdr:rowOff>152625</xdr:rowOff>
    </xdr:to>
    <xdr:pic>
      <xdr:nvPicPr>
        <xdr:cNvPr id="3" name="Picture 2">
          <a:extLst>
            <a:ext uri="{FF2B5EF4-FFF2-40B4-BE49-F238E27FC236}">
              <a16:creationId xmlns:a16="http://schemas.microsoft.com/office/drawing/2014/main" id="{D7EB4DD5-0E27-42A0-A5A9-C2805F56186E}"/>
            </a:ext>
          </a:extLst>
        </xdr:cNvPr>
        <xdr:cNvPicPr>
          <a:picLocks noChangeAspect="1"/>
        </xdr:cNvPicPr>
      </xdr:nvPicPr>
      <xdr:blipFill>
        <a:blip xmlns:r="http://schemas.openxmlformats.org/officeDocument/2006/relationships" r:embed="rId2"/>
        <a:stretch>
          <a:fillRect/>
        </a:stretch>
      </xdr:blipFill>
      <xdr:spPr>
        <a:xfrm>
          <a:off x="6488907" y="0"/>
          <a:ext cx="6328172" cy="88322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1</xdr:row>
      <xdr:rowOff>38100</xdr:rowOff>
    </xdr:from>
    <xdr:to>
      <xdr:col>3</xdr:col>
      <xdr:colOff>223838</xdr:colOff>
      <xdr:row>3</xdr:row>
      <xdr:rowOff>80963</xdr:rowOff>
    </xdr:to>
    <xdr:pic>
      <xdr:nvPicPr>
        <xdr:cNvPr id="102726" name="Picture 1">
          <a:extLst>
            <a:ext uri="{FF2B5EF4-FFF2-40B4-BE49-F238E27FC236}">
              <a16:creationId xmlns:a16="http://schemas.microsoft.com/office/drawing/2014/main" id="{00000000-0008-0000-0200-00004691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333375"/>
          <a:ext cx="1819275" cy="50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87207</xdr:colOff>
      <xdr:row>5</xdr:row>
      <xdr:rowOff>8358</xdr:rowOff>
    </xdr:from>
    <xdr:to>
      <xdr:col>4</xdr:col>
      <xdr:colOff>323063</xdr:colOff>
      <xdr:row>8</xdr:row>
      <xdr:rowOff>7627</xdr:rowOff>
    </xdr:to>
    <xdr:sp macro="" textlink="">
      <xdr:nvSpPr>
        <xdr:cNvPr id="44" name="AutoShape 15">
          <a:hlinkClick xmlns:r="http://schemas.openxmlformats.org/officeDocument/2006/relationships" r:id="rId2"/>
          <a:extLst>
            <a:ext uri="{FF2B5EF4-FFF2-40B4-BE49-F238E27FC236}">
              <a16:creationId xmlns:a16="http://schemas.microsoft.com/office/drawing/2014/main" id="{00000000-0008-0000-0200-00002C000000}"/>
            </a:ext>
          </a:extLst>
        </xdr:cNvPr>
        <xdr:cNvSpPr>
          <a:spLocks noChangeArrowheads="1"/>
        </xdr:cNvSpPr>
      </xdr:nvSpPr>
      <xdr:spPr bwMode="auto">
        <a:xfrm>
          <a:off x="946362" y="1133261"/>
          <a:ext cx="2589866" cy="520932"/>
        </a:xfrm>
        <a:prstGeom prst="bevel">
          <a:avLst>
            <a:gd name="adj" fmla="val 12500"/>
          </a:avLst>
        </a:prstGeom>
        <a:solidFill>
          <a:srgbClr val="009999">
            <a:alpha val="89803"/>
          </a:srgbClr>
        </a:solidFill>
        <a:ln>
          <a:noFill/>
        </a:ln>
      </xdr:spPr>
      <xdr:txBody>
        <a:bodyPr vertOverflow="clip" wrap="square" lIns="180000" tIns="45720" rIns="180000" bIns="45720" anchor="ctr"/>
        <a:lstStyle/>
        <a:p>
          <a:pPr algn="l" rtl="0">
            <a:defRPr sz="1000"/>
          </a:pPr>
          <a:r>
            <a:rPr lang="en-AU" sz="1100" b="1" i="0" u="none" strike="noStrike" baseline="0">
              <a:solidFill>
                <a:schemeClr val="bg1"/>
              </a:solidFill>
              <a:latin typeface="Arial"/>
              <a:cs typeface="Arial"/>
            </a:rPr>
            <a:t>Cover sheet</a:t>
          </a:r>
        </a:p>
      </xdr:txBody>
    </xdr:sp>
    <xdr:clientData/>
  </xdr:twoCellAnchor>
  <xdr:twoCellAnchor>
    <xdr:from>
      <xdr:col>2</xdr:col>
      <xdr:colOff>84773</xdr:colOff>
      <xdr:row>13</xdr:row>
      <xdr:rowOff>17884</xdr:rowOff>
    </xdr:from>
    <xdr:to>
      <xdr:col>4</xdr:col>
      <xdr:colOff>321565</xdr:colOff>
      <xdr:row>15</xdr:row>
      <xdr:rowOff>96573</xdr:rowOff>
    </xdr:to>
    <xdr:sp macro="" textlink="">
      <xdr:nvSpPr>
        <xdr:cNvPr id="45" name="AutoShape 2">
          <a:hlinkClick xmlns:r="http://schemas.openxmlformats.org/officeDocument/2006/relationships" r:id="rId3"/>
          <a:extLst>
            <a:ext uri="{FF2B5EF4-FFF2-40B4-BE49-F238E27FC236}">
              <a16:creationId xmlns:a16="http://schemas.microsoft.com/office/drawing/2014/main" id="{00000000-0008-0000-0200-00002D000000}"/>
            </a:ext>
          </a:extLst>
        </xdr:cNvPr>
        <xdr:cNvSpPr>
          <a:spLocks noChangeArrowheads="1"/>
        </xdr:cNvSpPr>
      </xdr:nvSpPr>
      <xdr:spPr bwMode="auto">
        <a:xfrm>
          <a:off x="933450" y="2863002"/>
          <a:ext cx="2585642" cy="541905"/>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200" b="1" i="0" u="none" strike="noStrike" baseline="0">
              <a:solidFill>
                <a:schemeClr val="bg1"/>
              </a:solidFill>
              <a:latin typeface="Arial"/>
              <a:cs typeface="Arial"/>
            </a:rPr>
            <a:t>1. Pipeline information</a:t>
          </a:r>
        </a:p>
      </xdr:txBody>
    </xdr:sp>
    <xdr:clientData/>
  </xdr:twoCellAnchor>
  <xdr:twoCellAnchor>
    <xdr:from>
      <xdr:col>2</xdr:col>
      <xdr:colOff>113148</xdr:colOff>
      <xdr:row>20</xdr:row>
      <xdr:rowOff>77609</xdr:rowOff>
    </xdr:from>
    <xdr:to>
      <xdr:col>4</xdr:col>
      <xdr:colOff>334045</xdr:colOff>
      <xdr:row>23</xdr:row>
      <xdr:rowOff>74532</xdr:rowOff>
    </xdr:to>
    <xdr:sp macro="" textlink="">
      <xdr:nvSpPr>
        <xdr:cNvPr id="46" name="AutoShape 2">
          <a:hlinkClick xmlns:r="http://schemas.openxmlformats.org/officeDocument/2006/relationships" r:id="rId4"/>
          <a:extLst>
            <a:ext uri="{FF2B5EF4-FFF2-40B4-BE49-F238E27FC236}">
              <a16:creationId xmlns:a16="http://schemas.microsoft.com/office/drawing/2014/main" id="{00000000-0008-0000-0200-00002E000000}"/>
            </a:ext>
          </a:extLst>
        </xdr:cNvPr>
        <xdr:cNvSpPr>
          <a:spLocks noChangeArrowheads="1"/>
        </xdr:cNvSpPr>
      </xdr:nvSpPr>
      <xdr:spPr bwMode="auto">
        <a:xfrm>
          <a:off x="950395" y="4282897"/>
          <a:ext cx="2591816" cy="565327"/>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2. Revenues and expenses</a:t>
          </a:r>
        </a:p>
      </xdr:txBody>
    </xdr:sp>
    <xdr:clientData/>
  </xdr:twoCellAnchor>
  <xdr:twoCellAnchor>
    <xdr:from>
      <xdr:col>2</xdr:col>
      <xdr:colOff>285104</xdr:colOff>
      <xdr:row>30</xdr:row>
      <xdr:rowOff>171450</xdr:rowOff>
    </xdr:from>
    <xdr:to>
      <xdr:col>4</xdr:col>
      <xdr:colOff>304800</xdr:colOff>
      <xdr:row>33</xdr:row>
      <xdr:rowOff>95249</xdr:rowOff>
    </xdr:to>
    <xdr:sp macro="" textlink="">
      <xdr:nvSpPr>
        <xdr:cNvPr id="47" name="AutoShape 2">
          <a:hlinkClick xmlns:r="http://schemas.openxmlformats.org/officeDocument/2006/relationships" r:id="rId5"/>
          <a:extLst>
            <a:ext uri="{FF2B5EF4-FFF2-40B4-BE49-F238E27FC236}">
              <a16:creationId xmlns:a16="http://schemas.microsoft.com/office/drawing/2014/main" id="{00000000-0008-0000-0200-00002F000000}"/>
            </a:ext>
          </a:extLst>
        </xdr:cNvPr>
        <xdr:cNvSpPr>
          <a:spLocks noChangeArrowheads="1"/>
        </xdr:cNvSpPr>
      </xdr:nvSpPr>
      <xdr:spPr bwMode="auto">
        <a:xfrm>
          <a:off x="1142354" y="6148388"/>
          <a:ext cx="2429521" cy="495299"/>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2.3 Indirect revenue</a:t>
          </a:r>
        </a:p>
      </xdr:txBody>
    </xdr:sp>
    <xdr:clientData/>
  </xdr:twoCellAnchor>
  <xdr:twoCellAnchor>
    <xdr:from>
      <xdr:col>2</xdr:col>
      <xdr:colOff>292498</xdr:colOff>
      <xdr:row>27</xdr:row>
      <xdr:rowOff>80010</xdr:rowOff>
    </xdr:from>
    <xdr:to>
      <xdr:col>4</xdr:col>
      <xdr:colOff>318565</xdr:colOff>
      <xdr:row>30</xdr:row>
      <xdr:rowOff>15839</xdr:rowOff>
    </xdr:to>
    <xdr:sp macro="" textlink="">
      <xdr:nvSpPr>
        <xdr:cNvPr id="48" name="AutoShape 2">
          <a:hlinkClick xmlns:r="http://schemas.openxmlformats.org/officeDocument/2006/relationships" r:id="rId6"/>
          <a:extLst>
            <a:ext uri="{FF2B5EF4-FFF2-40B4-BE49-F238E27FC236}">
              <a16:creationId xmlns:a16="http://schemas.microsoft.com/office/drawing/2014/main" id="{00000000-0008-0000-0200-000030000000}"/>
            </a:ext>
          </a:extLst>
        </xdr:cNvPr>
        <xdr:cNvSpPr>
          <a:spLocks noChangeArrowheads="1"/>
        </xdr:cNvSpPr>
      </xdr:nvSpPr>
      <xdr:spPr bwMode="auto">
        <a:xfrm>
          <a:off x="1149748" y="5485448"/>
          <a:ext cx="2435892" cy="507329"/>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2.2 Revenue contributions</a:t>
          </a:r>
        </a:p>
      </xdr:txBody>
    </xdr:sp>
    <xdr:clientData/>
  </xdr:twoCellAnchor>
  <xdr:twoCellAnchor>
    <xdr:from>
      <xdr:col>2</xdr:col>
      <xdr:colOff>275802</xdr:colOff>
      <xdr:row>16</xdr:row>
      <xdr:rowOff>75984</xdr:rowOff>
    </xdr:from>
    <xdr:to>
      <xdr:col>4</xdr:col>
      <xdr:colOff>321841</xdr:colOff>
      <xdr:row>19</xdr:row>
      <xdr:rowOff>47797</xdr:rowOff>
    </xdr:to>
    <xdr:sp macro="" textlink="">
      <xdr:nvSpPr>
        <xdr:cNvPr id="49" name="AutoShape 2">
          <a:hlinkClick xmlns:r="http://schemas.openxmlformats.org/officeDocument/2006/relationships" r:id="rId7"/>
          <a:extLst>
            <a:ext uri="{FF2B5EF4-FFF2-40B4-BE49-F238E27FC236}">
              <a16:creationId xmlns:a16="http://schemas.microsoft.com/office/drawing/2014/main" id="{00000000-0008-0000-0200-000031000000}"/>
            </a:ext>
          </a:extLst>
        </xdr:cNvPr>
        <xdr:cNvSpPr>
          <a:spLocks noChangeArrowheads="1"/>
        </xdr:cNvSpPr>
      </xdr:nvSpPr>
      <xdr:spPr bwMode="auto">
        <a:xfrm>
          <a:off x="1159722" y="3310674"/>
          <a:ext cx="2346350" cy="541905"/>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1.1 Financial performance</a:t>
          </a:r>
        </a:p>
      </xdr:txBody>
    </xdr:sp>
    <xdr:clientData/>
  </xdr:twoCellAnchor>
  <xdr:twoCellAnchor>
    <xdr:from>
      <xdr:col>2</xdr:col>
      <xdr:colOff>291995</xdr:colOff>
      <xdr:row>34</xdr:row>
      <xdr:rowOff>55689</xdr:rowOff>
    </xdr:from>
    <xdr:to>
      <xdr:col>4</xdr:col>
      <xdr:colOff>309564</xdr:colOff>
      <xdr:row>36</xdr:row>
      <xdr:rowOff>171450</xdr:rowOff>
    </xdr:to>
    <xdr:sp macro="" textlink="">
      <xdr:nvSpPr>
        <xdr:cNvPr id="50" name="AutoShape 2">
          <a:hlinkClick xmlns:r="http://schemas.openxmlformats.org/officeDocument/2006/relationships" r:id="rId8"/>
          <a:extLst>
            <a:ext uri="{FF2B5EF4-FFF2-40B4-BE49-F238E27FC236}">
              <a16:creationId xmlns:a16="http://schemas.microsoft.com/office/drawing/2014/main" id="{00000000-0008-0000-0200-000032000000}"/>
            </a:ext>
          </a:extLst>
        </xdr:cNvPr>
        <xdr:cNvSpPr>
          <a:spLocks noChangeArrowheads="1"/>
        </xdr:cNvSpPr>
      </xdr:nvSpPr>
      <xdr:spPr bwMode="auto">
        <a:xfrm>
          <a:off x="1149245" y="6794627"/>
          <a:ext cx="2427394" cy="496761"/>
        </a:xfrm>
        <a:prstGeom prst="bevel">
          <a:avLst>
            <a:gd name="adj" fmla="val 12500"/>
          </a:avLst>
        </a:prstGeom>
        <a:solidFill>
          <a:srgbClr val="C0C0C0">
            <a:alpha val="89803"/>
          </a:srgbClr>
        </a:solidFill>
        <a:ln>
          <a:noFill/>
        </a:ln>
        <a:effectLst/>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2.4 Shared costs</a:t>
          </a:r>
        </a:p>
      </xdr:txBody>
    </xdr:sp>
    <xdr:clientData/>
  </xdr:twoCellAnchor>
  <xdr:twoCellAnchor>
    <xdr:from>
      <xdr:col>2</xdr:col>
      <xdr:colOff>125195</xdr:colOff>
      <xdr:row>38</xdr:row>
      <xdr:rowOff>26671</xdr:rowOff>
    </xdr:from>
    <xdr:to>
      <xdr:col>4</xdr:col>
      <xdr:colOff>343629</xdr:colOff>
      <xdr:row>41</xdr:row>
      <xdr:rowOff>27620</xdr:rowOff>
    </xdr:to>
    <xdr:sp macro="" textlink="">
      <xdr:nvSpPr>
        <xdr:cNvPr id="51" name="AutoShape 2">
          <a:hlinkClick xmlns:r="http://schemas.openxmlformats.org/officeDocument/2006/relationships" r:id="rId9"/>
          <a:extLst>
            <a:ext uri="{FF2B5EF4-FFF2-40B4-BE49-F238E27FC236}">
              <a16:creationId xmlns:a16="http://schemas.microsoft.com/office/drawing/2014/main" id="{00000000-0008-0000-0200-000033000000}"/>
            </a:ext>
          </a:extLst>
        </xdr:cNvPr>
        <xdr:cNvSpPr>
          <a:spLocks noChangeArrowheads="1"/>
        </xdr:cNvSpPr>
      </xdr:nvSpPr>
      <xdr:spPr bwMode="auto">
        <a:xfrm>
          <a:off x="965300" y="7680009"/>
          <a:ext cx="2580350" cy="541905"/>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lnSpc>
              <a:spcPts val="1100"/>
            </a:lnSpc>
            <a:defRPr sz="1000"/>
          </a:pPr>
          <a:r>
            <a:rPr lang="en-AU" sz="1100" b="1" i="0" u="none" strike="noStrike" baseline="0">
              <a:solidFill>
                <a:schemeClr val="bg1"/>
              </a:solidFill>
              <a:latin typeface="Arial"/>
              <a:cs typeface="Arial"/>
            </a:rPr>
            <a:t>3. Statement of pipeline assets</a:t>
          </a:r>
        </a:p>
      </xdr:txBody>
    </xdr:sp>
    <xdr:clientData/>
  </xdr:twoCellAnchor>
  <xdr:twoCellAnchor>
    <xdr:from>
      <xdr:col>6</xdr:col>
      <xdr:colOff>465231</xdr:colOff>
      <xdr:row>13</xdr:row>
      <xdr:rowOff>8528</xdr:rowOff>
    </xdr:from>
    <xdr:to>
      <xdr:col>8</xdr:col>
      <xdr:colOff>941839</xdr:colOff>
      <xdr:row>16</xdr:row>
      <xdr:rowOff>19</xdr:rowOff>
    </xdr:to>
    <xdr:sp macro="" textlink="">
      <xdr:nvSpPr>
        <xdr:cNvPr id="52" name="AutoShape 2">
          <a:hlinkClick xmlns:r="http://schemas.openxmlformats.org/officeDocument/2006/relationships" r:id="rId10"/>
          <a:extLst>
            <a:ext uri="{FF2B5EF4-FFF2-40B4-BE49-F238E27FC236}">
              <a16:creationId xmlns:a16="http://schemas.microsoft.com/office/drawing/2014/main" id="{00000000-0008-0000-0200-000034000000}"/>
            </a:ext>
          </a:extLst>
        </xdr:cNvPr>
        <xdr:cNvSpPr>
          <a:spLocks noChangeArrowheads="1"/>
        </xdr:cNvSpPr>
      </xdr:nvSpPr>
      <xdr:spPr bwMode="auto">
        <a:xfrm>
          <a:off x="5111526" y="2654573"/>
          <a:ext cx="2580350" cy="521042"/>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5. Weighted average price</a:t>
          </a:r>
        </a:p>
      </xdr:txBody>
    </xdr:sp>
    <xdr:clientData/>
  </xdr:twoCellAnchor>
  <xdr:twoCellAnchor>
    <xdr:from>
      <xdr:col>6</xdr:col>
      <xdr:colOff>468985</xdr:colOff>
      <xdr:row>20</xdr:row>
      <xdr:rowOff>77724</xdr:rowOff>
    </xdr:from>
    <xdr:to>
      <xdr:col>9</xdr:col>
      <xdr:colOff>1208</xdr:colOff>
      <xdr:row>23</xdr:row>
      <xdr:rowOff>48192</xdr:rowOff>
    </xdr:to>
    <xdr:sp macro="" textlink="">
      <xdr:nvSpPr>
        <xdr:cNvPr id="53" name="AutoShape 2">
          <a:hlinkClick xmlns:r="http://schemas.openxmlformats.org/officeDocument/2006/relationships" r:id="rId11"/>
          <a:extLst>
            <a:ext uri="{FF2B5EF4-FFF2-40B4-BE49-F238E27FC236}">
              <a16:creationId xmlns:a16="http://schemas.microsoft.com/office/drawing/2014/main" id="{00000000-0008-0000-0200-000035000000}"/>
            </a:ext>
          </a:extLst>
        </xdr:cNvPr>
        <xdr:cNvSpPr>
          <a:spLocks noChangeArrowheads="1"/>
        </xdr:cNvSpPr>
      </xdr:nvSpPr>
      <xdr:spPr bwMode="auto">
        <a:xfrm>
          <a:off x="5102898" y="4062032"/>
          <a:ext cx="2580350" cy="540000"/>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6. Notes</a:t>
          </a:r>
        </a:p>
      </xdr:txBody>
    </xdr:sp>
    <xdr:clientData/>
  </xdr:twoCellAnchor>
  <xdr:twoCellAnchor>
    <xdr:from>
      <xdr:col>2</xdr:col>
      <xdr:colOff>284709</xdr:colOff>
      <xdr:row>42</xdr:row>
      <xdr:rowOff>33337</xdr:rowOff>
    </xdr:from>
    <xdr:to>
      <xdr:col>4</xdr:col>
      <xdr:colOff>309563</xdr:colOff>
      <xdr:row>45</xdr:row>
      <xdr:rowOff>1390</xdr:rowOff>
    </xdr:to>
    <xdr:sp macro="" textlink="">
      <xdr:nvSpPr>
        <xdr:cNvPr id="54" name="AutoShape 2">
          <a:hlinkClick xmlns:r="http://schemas.openxmlformats.org/officeDocument/2006/relationships" r:id="rId12"/>
          <a:extLst>
            <a:ext uri="{FF2B5EF4-FFF2-40B4-BE49-F238E27FC236}">
              <a16:creationId xmlns:a16="http://schemas.microsoft.com/office/drawing/2014/main" id="{00000000-0008-0000-0200-000036000000}"/>
            </a:ext>
          </a:extLst>
        </xdr:cNvPr>
        <xdr:cNvSpPr>
          <a:spLocks noChangeArrowheads="1"/>
        </xdr:cNvSpPr>
      </xdr:nvSpPr>
      <xdr:spPr bwMode="auto">
        <a:xfrm>
          <a:off x="1141959" y="8296275"/>
          <a:ext cx="2434679" cy="539553"/>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3.1 Asset useful life</a:t>
          </a:r>
        </a:p>
      </xdr:txBody>
    </xdr:sp>
    <xdr:clientData/>
  </xdr:twoCellAnchor>
  <xdr:twoCellAnchor>
    <xdr:from>
      <xdr:col>2</xdr:col>
      <xdr:colOff>284654</xdr:colOff>
      <xdr:row>24</xdr:row>
      <xdr:rowOff>7235</xdr:rowOff>
    </xdr:from>
    <xdr:to>
      <xdr:col>4</xdr:col>
      <xdr:colOff>324088</xdr:colOff>
      <xdr:row>26</xdr:row>
      <xdr:rowOff>96513</xdr:rowOff>
    </xdr:to>
    <xdr:sp macro="" textlink="">
      <xdr:nvSpPr>
        <xdr:cNvPr id="55" name="AutoShape 2">
          <a:hlinkClick xmlns:r="http://schemas.openxmlformats.org/officeDocument/2006/relationships" r:id="rId13"/>
          <a:extLst>
            <a:ext uri="{FF2B5EF4-FFF2-40B4-BE49-F238E27FC236}">
              <a16:creationId xmlns:a16="http://schemas.microsoft.com/office/drawing/2014/main" id="{00000000-0008-0000-0200-000037000000}"/>
            </a:ext>
          </a:extLst>
        </xdr:cNvPr>
        <xdr:cNvSpPr>
          <a:spLocks noChangeArrowheads="1"/>
        </xdr:cNvSpPr>
      </xdr:nvSpPr>
      <xdr:spPr bwMode="auto">
        <a:xfrm>
          <a:off x="1183814" y="4979285"/>
          <a:ext cx="2353974" cy="539153"/>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2.1 Revenue by service</a:t>
          </a:r>
        </a:p>
      </xdr:txBody>
    </xdr:sp>
    <xdr:clientData/>
  </xdr:twoCellAnchor>
  <xdr:twoCellAnchor>
    <xdr:from>
      <xdr:col>2</xdr:col>
      <xdr:colOff>312109</xdr:colOff>
      <xdr:row>52</xdr:row>
      <xdr:rowOff>49415</xdr:rowOff>
    </xdr:from>
    <xdr:to>
      <xdr:col>4</xdr:col>
      <xdr:colOff>309563</xdr:colOff>
      <xdr:row>54</xdr:row>
      <xdr:rowOff>176212</xdr:rowOff>
    </xdr:to>
    <xdr:sp macro="" textlink="">
      <xdr:nvSpPr>
        <xdr:cNvPr id="56" name="AutoShape 2">
          <a:hlinkClick xmlns:r="http://schemas.openxmlformats.org/officeDocument/2006/relationships" r:id="rId14"/>
          <a:extLst>
            <a:ext uri="{FF2B5EF4-FFF2-40B4-BE49-F238E27FC236}">
              <a16:creationId xmlns:a16="http://schemas.microsoft.com/office/drawing/2014/main" id="{00000000-0008-0000-0200-000038000000}"/>
            </a:ext>
          </a:extLst>
        </xdr:cNvPr>
        <xdr:cNvSpPr>
          <a:spLocks noChangeArrowheads="1"/>
        </xdr:cNvSpPr>
      </xdr:nvSpPr>
      <xdr:spPr bwMode="auto">
        <a:xfrm>
          <a:off x="1169359" y="10217353"/>
          <a:ext cx="2407279" cy="507797"/>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3.4 Shared supporting assets</a:t>
          </a:r>
        </a:p>
      </xdr:txBody>
    </xdr:sp>
    <xdr:clientData/>
  </xdr:twoCellAnchor>
  <xdr:twoCellAnchor>
    <xdr:from>
      <xdr:col>6</xdr:col>
      <xdr:colOff>467863</xdr:colOff>
      <xdr:row>5</xdr:row>
      <xdr:rowOff>30322</xdr:rowOff>
    </xdr:from>
    <xdr:to>
      <xdr:col>9</xdr:col>
      <xdr:colOff>1892</xdr:colOff>
      <xdr:row>7</xdr:row>
      <xdr:rowOff>95060</xdr:rowOff>
    </xdr:to>
    <xdr:sp macro="" textlink="">
      <xdr:nvSpPr>
        <xdr:cNvPr id="57" name="AutoShape 2">
          <a:hlinkClick xmlns:r="http://schemas.openxmlformats.org/officeDocument/2006/relationships" r:id="rId15"/>
          <a:extLst>
            <a:ext uri="{FF2B5EF4-FFF2-40B4-BE49-F238E27FC236}">
              <a16:creationId xmlns:a16="http://schemas.microsoft.com/office/drawing/2014/main" id="{00000000-0008-0000-0200-000039000000}"/>
            </a:ext>
          </a:extLst>
        </xdr:cNvPr>
        <xdr:cNvSpPr>
          <a:spLocks noChangeArrowheads="1"/>
        </xdr:cNvSpPr>
      </xdr:nvSpPr>
      <xdr:spPr bwMode="auto">
        <a:xfrm>
          <a:off x="5096061" y="1138080"/>
          <a:ext cx="2572735" cy="528621"/>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4.  Recovered capital</a:t>
          </a:r>
        </a:p>
      </xdr:txBody>
    </xdr:sp>
    <xdr:clientData/>
  </xdr:twoCellAnchor>
  <xdr:twoCellAnchor>
    <xdr:from>
      <xdr:col>2</xdr:col>
      <xdr:colOff>306896</xdr:colOff>
      <xdr:row>49</xdr:row>
      <xdr:rowOff>1905</xdr:rowOff>
    </xdr:from>
    <xdr:to>
      <xdr:col>4</xdr:col>
      <xdr:colOff>300038</xdr:colOff>
      <xdr:row>51</xdr:row>
      <xdr:rowOff>123825</xdr:rowOff>
    </xdr:to>
    <xdr:sp macro="" textlink="">
      <xdr:nvSpPr>
        <xdr:cNvPr id="58" name="AutoShape 2">
          <a:hlinkClick xmlns:r="http://schemas.openxmlformats.org/officeDocument/2006/relationships" r:id="rId16"/>
          <a:extLst>
            <a:ext uri="{FF2B5EF4-FFF2-40B4-BE49-F238E27FC236}">
              <a16:creationId xmlns:a16="http://schemas.microsoft.com/office/drawing/2014/main" id="{00000000-0008-0000-0200-00003A000000}"/>
            </a:ext>
          </a:extLst>
        </xdr:cNvPr>
        <xdr:cNvSpPr>
          <a:spLocks noChangeArrowheads="1"/>
        </xdr:cNvSpPr>
      </xdr:nvSpPr>
      <xdr:spPr bwMode="auto">
        <a:xfrm>
          <a:off x="1164146" y="9598343"/>
          <a:ext cx="2402967" cy="502920"/>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lnSpc>
              <a:spcPts val="1000"/>
            </a:lnSpc>
            <a:defRPr sz="1000"/>
          </a:pPr>
          <a:r>
            <a:rPr lang="en-AU" sz="1000" b="1" i="0" u="none" strike="noStrike" baseline="0">
              <a:solidFill>
                <a:srgbClr val="000080"/>
              </a:solidFill>
              <a:latin typeface="Arial"/>
              <a:cs typeface="Arial"/>
            </a:rPr>
            <a:t>3.3  Depreciation amortisation</a:t>
          </a:r>
        </a:p>
      </xdr:txBody>
    </xdr:sp>
    <xdr:clientData/>
  </xdr:twoCellAnchor>
  <xdr:twoCellAnchor>
    <xdr:from>
      <xdr:col>7</xdr:col>
      <xdr:colOff>9984</xdr:colOff>
      <xdr:row>16</xdr:row>
      <xdr:rowOff>75875</xdr:rowOff>
    </xdr:from>
    <xdr:to>
      <xdr:col>9</xdr:col>
      <xdr:colOff>1981</xdr:colOff>
      <xdr:row>19</xdr:row>
      <xdr:rowOff>47128</xdr:rowOff>
    </xdr:to>
    <xdr:sp macro="" textlink="">
      <xdr:nvSpPr>
        <xdr:cNvPr id="59" name="AutoShape 2">
          <a:hlinkClick xmlns:r="http://schemas.openxmlformats.org/officeDocument/2006/relationships" r:id="rId17"/>
          <a:extLst>
            <a:ext uri="{FF2B5EF4-FFF2-40B4-BE49-F238E27FC236}">
              <a16:creationId xmlns:a16="http://schemas.microsoft.com/office/drawing/2014/main" id="{00000000-0008-0000-0200-00003B000000}"/>
            </a:ext>
          </a:extLst>
        </xdr:cNvPr>
        <xdr:cNvSpPr>
          <a:spLocks noChangeArrowheads="1"/>
        </xdr:cNvSpPr>
      </xdr:nvSpPr>
      <xdr:spPr bwMode="auto">
        <a:xfrm>
          <a:off x="5331389" y="3310565"/>
          <a:ext cx="2336823" cy="532990"/>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lnSpc>
              <a:spcPts val="1100"/>
            </a:lnSpc>
            <a:defRPr sz="1000"/>
          </a:pPr>
          <a:r>
            <a:rPr lang="en-AU" sz="1000" b="1" i="0" u="none" strike="noStrike" baseline="0">
              <a:solidFill>
                <a:srgbClr val="000080"/>
              </a:solidFill>
              <a:latin typeface="Arial"/>
              <a:cs typeface="Arial"/>
            </a:rPr>
            <a:t>5.1 Exempt WAP services</a:t>
          </a:r>
        </a:p>
      </xdr:txBody>
    </xdr:sp>
    <xdr:clientData/>
  </xdr:twoCellAnchor>
  <xdr:twoCellAnchor>
    <xdr:from>
      <xdr:col>2</xdr:col>
      <xdr:colOff>306897</xdr:colOff>
      <xdr:row>45</xdr:row>
      <xdr:rowOff>74232</xdr:rowOff>
    </xdr:from>
    <xdr:to>
      <xdr:col>4</xdr:col>
      <xdr:colOff>304800</xdr:colOff>
      <xdr:row>48</xdr:row>
      <xdr:rowOff>48630</xdr:rowOff>
    </xdr:to>
    <xdr:sp macro="" textlink="">
      <xdr:nvSpPr>
        <xdr:cNvPr id="60" name="AutoShape 2">
          <a:hlinkClick xmlns:r="http://schemas.openxmlformats.org/officeDocument/2006/relationships" r:id="rId18"/>
          <a:extLst>
            <a:ext uri="{FF2B5EF4-FFF2-40B4-BE49-F238E27FC236}">
              <a16:creationId xmlns:a16="http://schemas.microsoft.com/office/drawing/2014/main" id="{00000000-0008-0000-0200-00003C000000}"/>
            </a:ext>
          </a:extLst>
        </xdr:cNvPr>
        <xdr:cNvSpPr>
          <a:spLocks noChangeArrowheads="1"/>
        </xdr:cNvSpPr>
      </xdr:nvSpPr>
      <xdr:spPr bwMode="auto">
        <a:xfrm>
          <a:off x="1164147" y="8908670"/>
          <a:ext cx="2407728" cy="545898"/>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3.2 Asset impairment</a:t>
          </a:r>
        </a:p>
      </xdr:txBody>
    </xdr:sp>
    <xdr:clientData/>
  </xdr:twoCellAnchor>
  <xdr:twoCellAnchor>
    <xdr:from>
      <xdr:col>7</xdr:col>
      <xdr:colOff>10351</xdr:colOff>
      <xdr:row>8</xdr:row>
      <xdr:rowOff>93069</xdr:rowOff>
    </xdr:from>
    <xdr:to>
      <xdr:col>9</xdr:col>
      <xdr:colOff>9239</xdr:colOff>
      <xdr:row>11</xdr:row>
      <xdr:rowOff>96781</xdr:rowOff>
    </xdr:to>
    <xdr:sp macro="" textlink="">
      <xdr:nvSpPr>
        <xdr:cNvPr id="61" name="AutoShape 2">
          <a:hlinkClick xmlns:r="http://schemas.openxmlformats.org/officeDocument/2006/relationships" r:id="rId19"/>
          <a:extLst>
            <a:ext uri="{FF2B5EF4-FFF2-40B4-BE49-F238E27FC236}">
              <a16:creationId xmlns:a16="http://schemas.microsoft.com/office/drawing/2014/main" id="{00000000-0008-0000-0200-00003D000000}"/>
            </a:ext>
          </a:extLst>
        </xdr:cNvPr>
        <xdr:cNvSpPr>
          <a:spLocks noChangeArrowheads="1"/>
        </xdr:cNvSpPr>
      </xdr:nvSpPr>
      <xdr:spPr bwMode="auto">
        <a:xfrm>
          <a:off x="5158613" y="1911921"/>
          <a:ext cx="2317576" cy="569977"/>
        </a:xfrm>
        <a:prstGeom prst="bevel">
          <a:avLst>
            <a:gd name="adj" fmla="val 12500"/>
          </a:avLst>
        </a:prstGeom>
        <a:solidFill>
          <a:srgbClr val="C0C0C0">
            <a:alpha val="89803"/>
          </a:srgbClr>
        </a:solidFill>
        <a:ln>
          <a:noFill/>
        </a:ln>
      </xdr:spPr>
      <xdr:txBody>
        <a:bodyPr vertOverflow="clip" wrap="square" lIns="180000" tIns="46800" rIns="180000" bIns="46800" anchor="ctr"/>
        <a:lstStyle/>
        <a:p>
          <a:pPr algn="l" rtl="0">
            <a:defRPr sz="1000"/>
          </a:pPr>
          <a:r>
            <a:rPr lang="en-AU" sz="1000" b="1" i="0" u="none" strike="noStrike" baseline="0">
              <a:solidFill>
                <a:srgbClr val="000080"/>
              </a:solidFill>
              <a:latin typeface="Arial"/>
              <a:cs typeface="Arial"/>
            </a:rPr>
            <a:t>4.1 Pipelines capex</a:t>
          </a:r>
        </a:p>
      </xdr:txBody>
    </xdr:sp>
    <xdr:clientData/>
  </xdr:twoCellAnchor>
  <xdr:twoCellAnchor>
    <xdr:from>
      <xdr:col>2</xdr:col>
      <xdr:colOff>84773</xdr:colOff>
      <xdr:row>9</xdr:row>
      <xdr:rowOff>29311</xdr:rowOff>
    </xdr:from>
    <xdr:to>
      <xdr:col>4</xdr:col>
      <xdr:colOff>321272</xdr:colOff>
      <xdr:row>12</xdr:row>
      <xdr:rowOff>1104</xdr:rowOff>
    </xdr:to>
    <xdr:sp macro="" textlink="">
      <xdr:nvSpPr>
        <xdr:cNvPr id="63" name="AutoShape 15">
          <a:hlinkClick xmlns:r="http://schemas.openxmlformats.org/officeDocument/2006/relationships" r:id="rId20"/>
          <a:extLst>
            <a:ext uri="{FF2B5EF4-FFF2-40B4-BE49-F238E27FC236}">
              <a16:creationId xmlns:a16="http://schemas.microsoft.com/office/drawing/2014/main" id="{00000000-0008-0000-0200-00003F000000}"/>
            </a:ext>
          </a:extLst>
        </xdr:cNvPr>
        <xdr:cNvSpPr>
          <a:spLocks noChangeArrowheads="1"/>
        </xdr:cNvSpPr>
      </xdr:nvSpPr>
      <xdr:spPr bwMode="auto">
        <a:xfrm>
          <a:off x="922020" y="2110524"/>
          <a:ext cx="2593280" cy="528621"/>
        </a:xfrm>
        <a:prstGeom prst="bevel">
          <a:avLst>
            <a:gd name="adj" fmla="val 12500"/>
          </a:avLst>
        </a:prstGeom>
        <a:solidFill>
          <a:srgbClr val="009999">
            <a:alpha val="89803"/>
          </a:srgbClr>
        </a:solidFill>
        <a:ln>
          <a:noFill/>
        </a:ln>
      </xdr:spPr>
      <xdr:txBody>
        <a:bodyPr vertOverflow="clip" wrap="square" lIns="180000" tIns="45720" rIns="180000" bIns="4572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rgbClr val="FFFFFF"/>
              </a:solidFill>
              <a:effectLst/>
              <a:uLnTx/>
              <a:uFillTx/>
              <a:latin typeface="Arial"/>
              <a:cs typeface="Arial"/>
            </a:rPr>
            <a:t>Summary</a:t>
          </a:r>
        </a:p>
      </xdr:txBody>
    </xdr:sp>
    <xdr:clientData/>
  </xdr:twoCellAnchor>
  <xdr:twoCellAnchor>
    <xdr:from>
      <xdr:col>6</xdr:col>
      <xdr:colOff>493077</xdr:colOff>
      <xdr:row>24</xdr:row>
      <xdr:rowOff>37042</xdr:rowOff>
    </xdr:from>
    <xdr:to>
      <xdr:col>9</xdr:col>
      <xdr:colOff>772</xdr:colOff>
      <xdr:row>27</xdr:row>
      <xdr:rowOff>11916</xdr:rowOff>
    </xdr:to>
    <xdr:sp macro="" textlink="">
      <xdr:nvSpPr>
        <xdr:cNvPr id="64" name="AutoShape 2">
          <a:hlinkClick xmlns:r="http://schemas.openxmlformats.org/officeDocument/2006/relationships" r:id="rId21"/>
          <a:extLst>
            <a:ext uri="{FF2B5EF4-FFF2-40B4-BE49-F238E27FC236}">
              <a16:creationId xmlns:a16="http://schemas.microsoft.com/office/drawing/2014/main" id="{00000000-0008-0000-0200-000040000000}"/>
            </a:ext>
          </a:extLst>
        </xdr:cNvPr>
        <xdr:cNvSpPr>
          <a:spLocks noChangeArrowheads="1"/>
        </xdr:cNvSpPr>
      </xdr:nvSpPr>
      <xdr:spPr bwMode="auto">
        <a:xfrm>
          <a:off x="5098415" y="4801447"/>
          <a:ext cx="2570830" cy="541058"/>
        </a:xfrm>
        <a:prstGeom prst="bevel">
          <a:avLst>
            <a:gd name="adj" fmla="val 12500"/>
          </a:avLst>
        </a:prstGeom>
        <a:solidFill>
          <a:srgbClr val="009999">
            <a:alpha val="89803"/>
          </a:srgbClr>
        </a:solidFill>
        <a:ln>
          <a:noFill/>
        </a:ln>
      </xdr:spPr>
      <xdr:txBody>
        <a:bodyPr vertOverflow="clip" wrap="square" lIns="180000" tIns="46800" rIns="180000" bIns="46800" anchor="ctr"/>
        <a:lstStyle/>
        <a:p>
          <a:pPr algn="l" rtl="0">
            <a:defRPr sz="1000"/>
          </a:pPr>
          <a:r>
            <a:rPr lang="en-AU" sz="1100" b="1" i="0" u="none" strike="noStrike" baseline="0">
              <a:solidFill>
                <a:schemeClr val="bg1"/>
              </a:solidFill>
              <a:latin typeface="Arial"/>
              <a:cs typeface="Arial"/>
            </a:rPr>
            <a:t>Amendment record</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3435</xdr:colOff>
      <xdr:row>1</xdr:row>
      <xdr:rowOff>0</xdr:rowOff>
    </xdr:to>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1200-000003000000}"/>
            </a:ext>
          </a:extLst>
        </xdr:cNvPr>
        <xdr:cNvSpPr>
          <a:spLocks noChangeArrowheads="1"/>
        </xdr:cNvSpPr>
      </xdr:nvSpPr>
      <xdr:spPr bwMode="auto">
        <a:xfrm>
          <a:off x="1" y="0"/>
          <a:ext cx="746760" cy="26670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101514" name="Group 1">
          <a:extLst>
            <a:ext uri="{FF2B5EF4-FFF2-40B4-BE49-F238E27FC236}">
              <a16:creationId xmlns:a16="http://schemas.microsoft.com/office/drawing/2014/main" id="{00000000-0008-0000-1300-00008A8C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13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101520" name="Picture 3">
            <a:extLst>
              <a:ext uri="{FF2B5EF4-FFF2-40B4-BE49-F238E27FC236}">
                <a16:creationId xmlns:a16="http://schemas.microsoft.com/office/drawing/2014/main" id="{00000000-0008-0000-1300-0000908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101515" name="Group 7">
          <a:extLst>
            <a:ext uri="{FF2B5EF4-FFF2-40B4-BE49-F238E27FC236}">
              <a16:creationId xmlns:a16="http://schemas.microsoft.com/office/drawing/2014/main" id="{00000000-0008-0000-1300-00008B8C0100}"/>
            </a:ext>
          </a:extLst>
        </xdr:cNvPr>
        <xdr:cNvGrpSpPr>
          <a:grpSpLocks/>
        </xdr:cNvGrpSpPr>
      </xdr:nvGrpSpPr>
      <xdr:grpSpPr bwMode="auto">
        <a:xfrm>
          <a:off x="0" y="0"/>
          <a:ext cx="857250" cy="0"/>
          <a:chOff x="0" y="2"/>
          <a:chExt cx="77" cy="61"/>
        </a:xfrm>
      </xdr:grpSpPr>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1300-000009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101518" name="Picture 9">
            <a:extLst>
              <a:ext uri="{FF2B5EF4-FFF2-40B4-BE49-F238E27FC236}">
                <a16:creationId xmlns:a16="http://schemas.microsoft.com/office/drawing/2014/main" id="{00000000-0008-0000-1300-00008E8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7340</xdr:colOff>
      <xdr:row>1</xdr:row>
      <xdr:rowOff>28542</xdr:rowOff>
    </xdr:to>
    <xdr:sp macro="" textlink="">
      <xdr:nvSpPr>
        <xdr:cNvPr id="8" name="AutoShape 45">
          <a:hlinkClick xmlns:r="http://schemas.openxmlformats.org/officeDocument/2006/relationships" r:id="rId1"/>
          <a:extLst>
            <a:ext uri="{FF2B5EF4-FFF2-40B4-BE49-F238E27FC236}">
              <a16:creationId xmlns:a16="http://schemas.microsoft.com/office/drawing/2014/main" id="{00000000-0008-0000-1300-000008000000}"/>
            </a:ext>
          </a:extLst>
        </xdr:cNvPr>
        <xdr:cNvSpPr>
          <a:spLocks noChangeArrowheads="1"/>
        </xdr:cNvSpPr>
      </xdr:nvSpPr>
      <xdr:spPr bwMode="auto">
        <a:xfrm>
          <a:off x="0" y="0"/>
          <a:ext cx="792480" cy="283951"/>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399073</xdr:colOff>
      <xdr:row>55</xdr:row>
      <xdr:rowOff>14288</xdr:rowOff>
    </xdr:to>
    <xdr:pic>
      <xdr:nvPicPr>
        <xdr:cNvPr id="2" name="Picture 1">
          <a:extLst>
            <a:ext uri="{FF2B5EF4-FFF2-40B4-BE49-F238E27FC236}">
              <a16:creationId xmlns:a16="http://schemas.microsoft.com/office/drawing/2014/main" id="{9E0E677A-D964-4F78-BDB7-FAFDC1CB159C}"/>
            </a:ext>
          </a:extLst>
        </xdr:cNvPr>
        <xdr:cNvPicPr>
          <a:picLocks noChangeAspect="1"/>
        </xdr:cNvPicPr>
      </xdr:nvPicPr>
      <xdr:blipFill>
        <a:blip xmlns:r="http://schemas.openxmlformats.org/officeDocument/2006/relationships" r:embed="rId1"/>
        <a:stretch>
          <a:fillRect/>
        </a:stretch>
      </xdr:blipFill>
      <xdr:spPr>
        <a:xfrm>
          <a:off x="0" y="0"/>
          <a:ext cx="6228373" cy="8920163"/>
        </a:xfrm>
        <a:prstGeom prst="rect">
          <a:avLst/>
        </a:prstGeom>
      </xdr:spPr>
    </xdr:pic>
    <xdr:clientData/>
  </xdr:twoCellAnchor>
  <xdr:twoCellAnchor editAs="oneCell">
    <xdr:from>
      <xdr:col>10</xdr:col>
      <xdr:colOff>0</xdr:colOff>
      <xdr:row>0</xdr:row>
      <xdr:rowOff>1</xdr:rowOff>
    </xdr:from>
    <xdr:to>
      <xdr:col>19</xdr:col>
      <xdr:colOff>497044</xdr:colOff>
      <xdr:row>55</xdr:row>
      <xdr:rowOff>0</xdr:rowOff>
    </xdr:to>
    <xdr:pic>
      <xdr:nvPicPr>
        <xdr:cNvPr id="3" name="Picture 2">
          <a:extLst>
            <a:ext uri="{FF2B5EF4-FFF2-40B4-BE49-F238E27FC236}">
              <a16:creationId xmlns:a16="http://schemas.microsoft.com/office/drawing/2014/main" id="{E6FF3D01-C67D-4AAA-82AA-C3E899563C6C}"/>
            </a:ext>
          </a:extLst>
        </xdr:cNvPr>
        <xdr:cNvPicPr>
          <a:picLocks noChangeAspect="1"/>
        </xdr:cNvPicPr>
      </xdr:nvPicPr>
      <xdr:blipFill>
        <a:blip xmlns:r="http://schemas.openxmlformats.org/officeDocument/2006/relationships" r:embed="rId2"/>
        <a:stretch>
          <a:fillRect/>
        </a:stretch>
      </xdr:blipFill>
      <xdr:spPr>
        <a:xfrm>
          <a:off x="6488906" y="1"/>
          <a:ext cx="6337061" cy="88403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2151</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0" y="0"/>
          <a:ext cx="571500" cy="264089"/>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123786</xdr:colOff>
      <xdr:row>1</xdr:row>
      <xdr:rowOff>0</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500-000002000000}"/>
            </a:ext>
          </a:extLst>
        </xdr:cNvPr>
        <xdr:cNvSpPr>
          <a:spLocks noChangeArrowheads="1"/>
        </xdr:cNvSpPr>
      </xdr:nvSpPr>
      <xdr:spPr bwMode="auto">
        <a:xfrm>
          <a:off x="0" y="0"/>
          <a:ext cx="900074" cy="280988"/>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123786</xdr:colOff>
      <xdr:row>1</xdr:row>
      <xdr:rowOff>0</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1E9512B3-510E-4E88-AF6C-91AF06CA0CDB}"/>
            </a:ext>
          </a:extLst>
        </xdr:cNvPr>
        <xdr:cNvSpPr>
          <a:spLocks noChangeArrowheads="1"/>
        </xdr:cNvSpPr>
      </xdr:nvSpPr>
      <xdr:spPr bwMode="auto">
        <a:xfrm>
          <a:off x="0" y="0"/>
          <a:ext cx="900074" cy="280988"/>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900" b="1" i="0" u="none" strike="noStrike" baseline="0">
              <a:solidFill>
                <a:srgbClr val="000080"/>
              </a:solidFill>
              <a:latin typeface="Arial"/>
              <a:cs typeface="Arial"/>
            </a:rPr>
            <a:t>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xdr:colOff>
      <xdr:row>1</xdr:row>
      <xdr:rowOff>1653</xdr:rowOff>
    </xdr:to>
    <xdr:sp macro="" textlink="">
      <xdr:nvSpPr>
        <xdr:cNvPr id="14" name="AutoShape 45">
          <a:hlinkClick xmlns:r="http://schemas.openxmlformats.org/officeDocument/2006/relationships" r:id="rId1"/>
          <a:extLst>
            <a:ext uri="{FF2B5EF4-FFF2-40B4-BE49-F238E27FC236}">
              <a16:creationId xmlns:a16="http://schemas.microsoft.com/office/drawing/2014/main" id="{00000000-0008-0000-0300-00000E000000}"/>
            </a:ext>
          </a:extLst>
        </xdr:cNvPr>
        <xdr:cNvSpPr>
          <a:spLocks noChangeArrowheads="1"/>
        </xdr:cNvSpPr>
      </xdr:nvSpPr>
      <xdr:spPr bwMode="auto">
        <a:xfrm>
          <a:off x="1" y="0"/>
          <a:ext cx="762000" cy="268353"/>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900" b="1" i="0" u="none" strike="noStrike" kern="0" cap="none" spc="0" normalizeH="0" baseline="0" noProof="0">
              <a:ln>
                <a:noFill/>
              </a:ln>
              <a:solidFill>
                <a:srgbClr val="000080"/>
              </a:solidFill>
              <a:effectLst/>
              <a:uLnTx/>
              <a:uFillTx/>
              <a:latin typeface="Arial"/>
              <a:cs typeface="Arial"/>
            </a:rPr>
            <a:t>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97419" name="Group 1">
          <a:extLst>
            <a:ext uri="{FF2B5EF4-FFF2-40B4-BE49-F238E27FC236}">
              <a16:creationId xmlns:a16="http://schemas.microsoft.com/office/drawing/2014/main" id="{00000000-0008-0000-0400-00008B7C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4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7425" name="Picture 3">
            <a:extLst>
              <a:ext uri="{FF2B5EF4-FFF2-40B4-BE49-F238E27FC236}">
                <a16:creationId xmlns:a16="http://schemas.microsoft.com/office/drawing/2014/main" id="{00000000-0008-0000-0400-0000917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97420" name="Group 7">
          <a:extLst>
            <a:ext uri="{FF2B5EF4-FFF2-40B4-BE49-F238E27FC236}">
              <a16:creationId xmlns:a16="http://schemas.microsoft.com/office/drawing/2014/main" id="{00000000-0008-0000-0400-00008C7C0100}"/>
            </a:ext>
          </a:extLst>
        </xdr:cNvPr>
        <xdr:cNvGrpSpPr>
          <a:grpSpLocks/>
        </xdr:cNvGrpSpPr>
      </xdr:nvGrpSpPr>
      <xdr:grpSpPr bwMode="auto">
        <a:xfrm>
          <a:off x="0" y="0"/>
          <a:ext cx="857250" cy="0"/>
          <a:chOff x="0" y="2"/>
          <a:chExt cx="77" cy="61"/>
        </a:xfrm>
      </xdr:grpSpPr>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0400-000009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7423" name="Picture 9">
            <a:extLst>
              <a:ext uri="{FF2B5EF4-FFF2-40B4-BE49-F238E27FC236}">
                <a16:creationId xmlns:a16="http://schemas.microsoft.com/office/drawing/2014/main" id="{00000000-0008-0000-0400-00008F7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2829</xdr:colOff>
      <xdr:row>1</xdr:row>
      <xdr:rowOff>4075</xdr:rowOff>
    </xdr:to>
    <xdr:sp macro="" textlink="">
      <xdr:nvSpPr>
        <xdr:cNvPr id="8" name="AutoShape 45">
          <a:hlinkClick xmlns:r="http://schemas.openxmlformats.org/officeDocument/2006/relationships" r:id="rId1"/>
          <a:extLst>
            <a:ext uri="{FF2B5EF4-FFF2-40B4-BE49-F238E27FC236}">
              <a16:creationId xmlns:a16="http://schemas.microsoft.com/office/drawing/2014/main" id="{00000000-0008-0000-0400-000008000000}"/>
            </a:ext>
          </a:extLst>
        </xdr:cNvPr>
        <xdr:cNvSpPr>
          <a:spLocks noChangeArrowheads="1"/>
        </xdr:cNvSpPr>
      </xdr:nvSpPr>
      <xdr:spPr bwMode="auto">
        <a:xfrm>
          <a:off x="0" y="0"/>
          <a:ext cx="747712" cy="252412"/>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98442" name="Group 1">
          <a:extLst>
            <a:ext uri="{FF2B5EF4-FFF2-40B4-BE49-F238E27FC236}">
              <a16:creationId xmlns:a16="http://schemas.microsoft.com/office/drawing/2014/main" id="{00000000-0008-0000-0500-00008A80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5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8448" name="Picture 3">
            <a:extLst>
              <a:ext uri="{FF2B5EF4-FFF2-40B4-BE49-F238E27FC236}">
                <a16:creationId xmlns:a16="http://schemas.microsoft.com/office/drawing/2014/main" id="{00000000-0008-0000-0500-0000908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37147</xdr:colOff>
      <xdr:row>0</xdr:row>
      <xdr:rowOff>19050</xdr:rowOff>
    </xdr:from>
    <xdr:to>
      <xdr:col>0</xdr:col>
      <xdr:colOff>857079</xdr:colOff>
      <xdr:row>1</xdr:row>
      <xdr:rowOff>1159</xdr:rowOff>
    </xdr:to>
    <xdr:sp macro="" textlink="">
      <xdr:nvSpPr>
        <xdr:cNvPr id="6" name="AutoShape 45">
          <a:hlinkClick xmlns:r="http://schemas.openxmlformats.org/officeDocument/2006/relationships" r:id="rId1"/>
          <a:extLst>
            <a:ext uri="{FF2B5EF4-FFF2-40B4-BE49-F238E27FC236}">
              <a16:creationId xmlns:a16="http://schemas.microsoft.com/office/drawing/2014/main" id="{00000000-0008-0000-0500-000006000000}"/>
            </a:ext>
          </a:extLst>
        </xdr:cNvPr>
        <xdr:cNvSpPr>
          <a:spLocks noChangeArrowheads="1"/>
        </xdr:cNvSpPr>
      </xdr:nvSpPr>
      <xdr:spPr bwMode="auto">
        <a:xfrm>
          <a:off x="36195" y="17145"/>
          <a:ext cx="725805" cy="246288"/>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twoCellAnchor>
    <xdr:from>
      <xdr:col>0</xdr:col>
      <xdr:colOff>0</xdr:colOff>
      <xdr:row>0</xdr:row>
      <xdr:rowOff>0</xdr:rowOff>
    </xdr:from>
    <xdr:to>
      <xdr:col>1</xdr:col>
      <xdr:colOff>0</xdr:colOff>
      <xdr:row>0</xdr:row>
      <xdr:rowOff>0</xdr:rowOff>
    </xdr:to>
    <xdr:grpSp>
      <xdr:nvGrpSpPr>
        <xdr:cNvPr id="98444" name="Group 7">
          <a:extLst>
            <a:ext uri="{FF2B5EF4-FFF2-40B4-BE49-F238E27FC236}">
              <a16:creationId xmlns:a16="http://schemas.microsoft.com/office/drawing/2014/main" id="{00000000-0008-0000-0500-00008C800100}"/>
            </a:ext>
          </a:extLst>
        </xdr:cNvPr>
        <xdr:cNvGrpSpPr>
          <a:grpSpLocks/>
        </xdr:cNvGrpSpPr>
      </xdr:nvGrpSpPr>
      <xdr:grpSpPr bwMode="auto">
        <a:xfrm>
          <a:off x="0" y="0"/>
          <a:ext cx="857250" cy="0"/>
          <a:chOff x="0" y="2"/>
          <a:chExt cx="77" cy="61"/>
        </a:xfrm>
      </xdr:grpSpPr>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0500-000009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8446" name="Picture 9">
            <a:extLst>
              <a:ext uri="{FF2B5EF4-FFF2-40B4-BE49-F238E27FC236}">
                <a16:creationId xmlns:a16="http://schemas.microsoft.com/office/drawing/2014/main" id="{00000000-0008-0000-0500-00008E8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2982</xdr:colOff>
      <xdr:row>1</xdr:row>
      <xdr:rowOff>3506</xdr:rowOff>
    </xdr:to>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600-000003000000}"/>
            </a:ext>
          </a:extLst>
        </xdr:cNvPr>
        <xdr:cNvSpPr>
          <a:spLocks noChangeArrowheads="1"/>
        </xdr:cNvSpPr>
      </xdr:nvSpPr>
      <xdr:spPr bwMode="auto">
        <a:xfrm>
          <a:off x="0" y="0"/>
          <a:ext cx="860232" cy="265444"/>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2982</xdr:colOff>
      <xdr:row>1</xdr:row>
      <xdr:rowOff>3506</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700-000002000000}"/>
            </a:ext>
          </a:extLst>
        </xdr:cNvPr>
        <xdr:cNvSpPr>
          <a:spLocks noChangeArrowheads="1"/>
        </xdr:cNvSpPr>
      </xdr:nvSpPr>
      <xdr:spPr bwMode="auto">
        <a:xfrm>
          <a:off x="0" y="0"/>
          <a:ext cx="800100" cy="23622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7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99466" name="Group 1">
          <a:extLst>
            <a:ext uri="{FF2B5EF4-FFF2-40B4-BE49-F238E27FC236}">
              <a16:creationId xmlns:a16="http://schemas.microsoft.com/office/drawing/2014/main" id="{00000000-0008-0000-0800-00008A840100}"/>
            </a:ext>
          </a:extLst>
        </xdr:cNvPr>
        <xdr:cNvGrpSpPr>
          <a:grpSpLocks/>
        </xdr:cNvGrpSpPr>
      </xdr:nvGrpSpPr>
      <xdr:grpSpPr bwMode="auto">
        <a:xfrm>
          <a:off x="0" y="0"/>
          <a:ext cx="85725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00000000-0008-0000-0800-000003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9472" name="Picture 3">
            <a:extLst>
              <a:ext uri="{FF2B5EF4-FFF2-40B4-BE49-F238E27FC236}">
                <a16:creationId xmlns:a16="http://schemas.microsoft.com/office/drawing/2014/main" id="{00000000-0008-0000-0800-0000908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99467" name="Group 7">
          <a:extLst>
            <a:ext uri="{FF2B5EF4-FFF2-40B4-BE49-F238E27FC236}">
              <a16:creationId xmlns:a16="http://schemas.microsoft.com/office/drawing/2014/main" id="{00000000-0008-0000-0800-00008B840100}"/>
            </a:ext>
          </a:extLst>
        </xdr:cNvPr>
        <xdr:cNvGrpSpPr>
          <a:grpSpLocks/>
        </xdr:cNvGrpSpPr>
      </xdr:nvGrpSpPr>
      <xdr:grpSpPr bwMode="auto">
        <a:xfrm>
          <a:off x="0" y="0"/>
          <a:ext cx="857250" cy="0"/>
          <a:chOff x="0" y="2"/>
          <a:chExt cx="77" cy="61"/>
        </a:xfrm>
      </xdr:grpSpPr>
      <xdr:sp macro="" textlink="">
        <xdr:nvSpPr>
          <xdr:cNvPr id="9" name="AutoShape 45">
            <a:hlinkClick xmlns:r="http://schemas.openxmlformats.org/officeDocument/2006/relationships" r:id="rId1"/>
            <a:extLst>
              <a:ext uri="{FF2B5EF4-FFF2-40B4-BE49-F238E27FC236}">
                <a16:creationId xmlns:a16="http://schemas.microsoft.com/office/drawing/2014/main" id="{00000000-0008-0000-0800-000009000000}"/>
              </a:ext>
            </a:extLst>
          </xdr:cNvPr>
          <xdr:cNvSpPr>
            <a:spLocks noChangeArrowheads="1"/>
          </xdr:cNvSpPr>
        </xdr:nvSpPr>
        <xdr:spPr bwMode="auto">
          <a:xfrm>
            <a:off x="-1710925300838"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99470" name="Picture 9">
            <a:extLst>
              <a:ext uri="{FF2B5EF4-FFF2-40B4-BE49-F238E27FC236}">
                <a16:creationId xmlns:a16="http://schemas.microsoft.com/office/drawing/2014/main" id="{00000000-0008-0000-0800-00008E8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3431</xdr:colOff>
      <xdr:row>1</xdr:row>
      <xdr:rowOff>4638</xdr:rowOff>
    </xdr:to>
    <xdr:sp macro="" textlink="">
      <xdr:nvSpPr>
        <xdr:cNvPr id="8" name="AutoShape 45">
          <a:hlinkClick xmlns:r="http://schemas.openxmlformats.org/officeDocument/2006/relationships" r:id="rId1"/>
          <a:extLst>
            <a:ext uri="{FF2B5EF4-FFF2-40B4-BE49-F238E27FC236}">
              <a16:creationId xmlns:a16="http://schemas.microsoft.com/office/drawing/2014/main" id="{00000000-0008-0000-0800-000008000000}"/>
            </a:ext>
          </a:extLst>
        </xdr:cNvPr>
        <xdr:cNvSpPr>
          <a:spLocks noChangeArrowheads="1"/>
        </xdr:cNvSpPr>
      </xdr:nvSpPr>
      <xdr:spPr bwMode="auto">
        <a:xfrm>
          <a:off x="0" y="0"/>
          <a:ext cx="754380" cy="25146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600"/>
            </a:lnSpc>
            <a:defRPr sz="1000"/>
          </a:pPr>
          <a:r>
            <a:rPr lang="en-AU" sz="900" b="1" i="0" u="none" strike="noStrike" baseline="0">
              <a:solidFill>
                <a:srgbClr val="000080"/>
              </a:solidFill>
              <a:latin typeface="Arial"/>
              <a:cs typeface="Arial"/>
            </a:rPr>
            <a:t>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3125</xdr:colOff>
      <xdr:row>1</xdr:row>
      <xdr:rowOff>3506</xdr:rowOff>
    </xdr:to>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0900-000002000000}"/>
            </a:ext>
          </a:extLst>
        </xdr:cNvPr>
        <xdr:cNvSpPr>
          <a:spLocks noChangeArrowheads="1"/>
        </xdr:cNvSpPr>
      </xdr:nvSpPr>
      <xdr:spPr bwMode="auto">
        <a:xfrm>
          <a:off x="0" y="0"/>
          <a:ext cx="792480" cy="23622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lnSpc>
              <a:spcPts val="600"/>
            </a:lnSpc>
            <a:defRPr sz="1000"/>
          </a:pPr>
          <a:r>
            <a:rPr lang="en-AU" sz="900" b="1" i="0" u="none" strike="noStrike" baseline="0">
              <a:solidFill>
                <a:srgbClr val="000080"/>
              </a:solidFill>
              <a:latin typeface="Arial"/>
              <a:cs typeface="Arial"/>
            </a:rPr>
            <a:t>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eek_rpt\2000\11_November_00\TEMP\July-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renw01\DATA\common\Management%20Accounting\Board%20Report\Performance%20Report\Capital%2099_00_Ma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ydsrvfs1\data\Week_rpt\2000\11_November_00\TEMP\July-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eihuy\AppData\Local\Microsoft\Windows\Temporary%20Internet%20Files\Content.Outlook\2K8SHL0F\NT%20Gas%20PE%20Reconciliation%20B009%20%20B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s>
    <sheetDataSet>
      <sheetData sheetId="0" refreshError="1"/>
      <sheetData sheetId="1" refreshError="1">
        <row r="9">
          <cell r="J9">
            <v>229</v>
          </cell>
          <cell r="K9">
            <v>201</v>
          </cell>
          <cell r="L9">
            <v>203.2</v>
          </cell>
        </row>
        <row r="10">
          <cell r="J10">
            <v>128</v>
          </cell>
          <cell r="K10">
            <v>147</v>
          </cell>
          <cell r="L10">
            <v>172.3</v>
          </cell>
        </row>
        <row r="11">
          <cell r="J11">
            <v>101</v>
          </cell>
          <cell r="K11">
            <v>76.5</v>
          </cell>
          <cell r="L11">
            <v>101.4</v>
          </cell>
        </row>
        <row r="12">
          <cell r="J12">
            <v>41</v>
          </cell>
          <cell r="K12">
            <v>58.5</v>
          </cell>
          <cell r="L12">
            <v>39.5</v>
          </cell>
        </row>
        <row r="13">
          <cell r="J13">
            <v>18</v>
          </cell>
          <cell r="K13">
            <v>36.5</v>
          </cell>
          <cell r="L13">
            <v>18.3</v>
          </cell>
        </row>
        <row r="14">
          <cell r="J14">
            <v>14</v>
          </cell>
          <cell r="K14">
            <v>6</v>
          </cell>
          <cell r="L14">
            <v>0</v>
          </cell>
        </row>
        <row r="15">
          <cell r="J15">
            <v>0</v>
          </cell>
          <cell r="K15">
            <v>4</v>
          </cell>
          <cell r="L15">
            <v>0</v>
          </cell>
        </row>
        <row r="16">
          <cell r="J16">
            <v>3</v>
          </cell>
          <cell r="K16">
            <v>0</v>
          </cell>
          <cell r="L16">
            <v>0</v>
          </cell>
        </row>
        <row r="17">
          <cell r="J17">
            <v>5</v>
          </cell>
          <cell r="K17">
            <v>0.5</v>
          </cell>
          <cell r="L17">
            <v>0</v>
          </cell>
        </row>
        <row r="18">
          <cell r="J18">
            <v>39.5</v>
          </cell>
          <cell r="K18">
            <v>18.149999999999999</v>
          </cell>
          <cell r="L18">
            <v>21.5</v>
          </cell>
        </row>
        <row r="19">
          <cell r="J19">
            <v>77</v>
          </cell>
          <cell r="K19">
            <v>79.2</v>
          </cell>
          <cell r="L19">
            <v>81.400000000000006</v>
          </cell>
        </row>
        <row r="20">
          <cell r="J20">
            <v>146</v>
          </cell>
          <cell r="K20">
            <v>169.5</v>
          </cell>
          <cell r="L20">
            <v>147.1</v>
          </cell>
        </row>
      </sheetData>
      <sheetData sheetId="2" refreshError="1">
        <row r="12">
          <cell r="K12">
            <v>391.5</v>
          </cell>
          <cell r="L12">
            <v>343</v>
          </cell>
          <cell r="M12">
            <v>387.5</v>
          </cell>
        </row>
        <row r="13">
          <cell r="K13">
            <v>271.5</v>
          </cell>
          <cell r="L13">
            <v>327</v>
          </cell>
          <cell r="M13">
            <v>362.5</v>
          </cell>
        </row>
        <row r="14">
          <cell r="K14">
            <v>238.5</v>
          </cell>
          <cell r="L14">
            <v>247.5</v>
          </cell>
          <cell r="M14">
            <v>228.05</v>
          </cell>
        </row>
        <row r="15">
          <cell r="K15">
            <v>156.5</v>
          </cell>
          <cell r="L15">
            <v>156</v>
          </cell>
          <cell r="M15">
            <v>157.6</v>
          </cell>
        </row>
        <row r="16">
          <cell r="K16">
            <v>53</v>
          </cell>
          <cell r="L16">
            <v>124.5</v>
          </cell>
          <cell r="M16">
            <v>51.7</v>
          </cell>
        </row>
        <row r="17">
          <cell r="K17">
            <v>60.4</v>
          </cell>
          <cell r="L17">
            <v>52</v>
          </cell>
          <cell r="M17">
            <v>0.8</v>
          </cell>
        </row>
        <row r="18">
          <cell r="K18">
            <v>2</v>
          </cell>
          <cell r="L18">
            <v>36.5</v>
          </cell>
          <cell r="M18">
            <v>2.9</v>
          </cell>
        </row>
        <row r="19">
          <cell r="K19">
            <v>39</v>
          </cell>
          <cell r="L19">
            <v>1</v>
          </cell>
          <cell r="M19">
            <v>10.5</v>
          </cell>
        </row>
        <row r="20">
          <cell r="K20">
            <v>51</v>
          </cell>
          <cell r="L20">
            <v>35.5</v>
          </cell>
          <cell r="M20">
            <v>18.899999999999999</v>
          </cell>
        </row>
        <row r="21">
          <cell r="K21">
            <v>181</v>
          </cell>
          <cell r="L21">
            <v>137</v>
          </cell>
          <cell r="M21">
            <v>113.5</v>
          </cell>
        </row>
        <row r="22">
          <cell r="K22">
            <v>208.5</v>
          </cell>
          <cell r="L22">
            <v>219</v>
          </cell>
          <cell r="M22">
            <v>231.9</v>
          </cell>
        </row>
        <row r="23">
          <cell r="K23">
            <v>307.5</v>
          </cell>
          <cell r="L23">
            <v>345</v>
          </cell>
          <cell r="M23">
            <v>323.55</v>
          </cell>
        </row>
      </sheetData>
      <sheetData sheetId="3" refreshError="1">
        <row r="19">
          <cell r="G19">
            <v>10</v>
          </cell>
          <cell r="I19">
            <v>12.148387096774194</v>
          </cell>
          <cell r="K19">
            <v>-2.1483870967741936</v>
          </cell>
          <cell r="L19">
            <v>-2.1483870967741936</v>
          </cell>
        </row>
        <row r="20">
          <cell r="G20">
            <v>13</v>
          </cell>
          <cell r="I20">
            <v>12.148387096774194</v>
          </cell>
          <cell r="K20">
            <v>0.85161290322580641</v>
          </cell>
          <cell r="L20">
            <v>-1.2967741935483872</v>
          </cell>
        </row>
        <row r="21">
          <cell r="B21" t="str">
            <v>S</v>
          </cell>
          <cell r="G21">
            <v>12</v>
          </cell>
          <cell r="I21">
            <v>12.148387096774194</v>
          </cell>
          <cell r="K21">
            <v>-0.14838709677419359</v>
          </cell>
          <cell r="L21">
            <v>-1.4451612903225808</v>
          </cell>
        </row>
        <row r="22">
          <cell r="G22">
            <v>13.5</v>
          </cell>
          <cell r="I22">
            <v>12.148387096774194</v>
          </cell>
          <cell r="K22">
            <v>1.3516129032258064</v>
          </cell>
          <cell r="L22">
            <v>-9.3548387096774377E-2</v>
          </cell>
        </row>
        <row r="23">
          <cell r="G23">
            <v>13.5</v>
          </cell>
          <cell r="I23">
            <v>12.148387096774194</v>
          </cell>
          <cell r="K23">
            <v>1.3516129032258064</v>
          </cell>
          <cell r="L23">
            <v>1.258064516129032</v>
          </cell>
        </row>
        <row r="24">
          <cell r="G24">
            <v>14.5</v>
          </cell>
          <cell r="I24">
            <v>12.148387096774194</v>
          </cell>
          <cell r="K24">
            <v>2.3516129032258064</v>
          </cell>
          <cell r="L24">
            <v>3.6096774193548384</v>
          </cell>
        </row>
        <row r="25">
          <cell r="G25">
            <v>12.5</v>
          </cell>
          <cell r="I25">
            <v>12.148387096774194</v>
          </cell>
          <cell r="K25">
            <v>0.35161290322580641</v>
          </cell>
          <cell r="L25">
            <v>3.9612903225806519</v>
          </cell>
        </row>
        <row r="26">
          <cell r="G26">
            <v>13.5</v>
          </cell>
          <cell r="I26">
            <v>12.148387096774194</v>
          </cell>
          <cell r="K26">
            <v>1.3516129032258064</v>
          </cell>
          <cell r="L26">
            <v>5.3129032258064512</v>
          </cell>
        </row>
        <row r="27">
          <cell r="G27">
            <v>10</v>
          </cell>
          <cell r="I27">
            <v>12.148387096774194</v>
          </cell>
          <cell r="K27">
            <v>-2.1483870967741936</v>
          </cell>
          <cell r="L27">
            <v>3.1645161290322505</v>
          </cell>
          <cell r="U27">
            <v>395.6</v>
          </cell>
          <cell r="V27">
            <v>370.1</v>
          </cell>
          <cell r="W27">
            <v>399</v>
          </cell>
          <cell r="X27">
            <v>381.5</v>
          </cell>
        </row>
        <row r="28">
          <cell r="B28" t="str">
            <v>S</v>
          </cell>
          <cell r="G28">
            <v>11</v>
          </cell>
          <cell r="I28">
            <v>12.148387096774194</v>
          </cell>
          <cell r="K28">
            <v>-1.1483870967741936</v>
          </cell>
          <cell r="L28">
            <v>2.0161290322580498</v>
          </cell>
          <cell r="U28">
            <v>280</v>
          </cell>
          <cell r="V28">
            <v>338.2</v>
          </cell>
          <cell r="W28">
            <v>362.5</v>
          </cell>
          <cell r="X28">
            <v>288</v>
          </cell>
        </row>
        <row r="29">
          <cell r="G29">
            <v>11</v>
          </cell>
          <cell r="I29">
            <v>12.148387096774194</v>
          </cell>
          <cell r="K29">
            <v>-1.1483870967741936</v>
          </cell>
          <cell r="L29">
            <v>0.86774193548384915</v>
          </cell>
          <cell r="U29">
            <v>238.3</v>
          </cell>
          <cell r="V29">
            <v>234.7</v>
          </cell>
          <cell r="W29">
            <v>235</v>
          </cell>
          <cell r="X29">
            <v>191.7</v>
          </cell>
        </row>
        <row r="30">
          <cell r="G30">
            <v>9.5</v>
          </cell>
          <cell r="I30">
            <v>12.148387096774194</v>
          </cell>
          <cell r="K30">
            <v>-2.6483870967741936</v>
          </cell>
          <cell r="L30">
            <v>-1.7806451612903516</v>
          </cell>
          <cell r="U30">
            <v>142</v>
          </cell>
          <cell r="V30">
            <v>149.15</v>
          </cell>
          <cell r="W30">
            <v>159</v>
          </cell>
          <cell r="X30">
            <v>191.5</v>
          </cell>
        </row>
        <row r="31">
          <cell r="G31">
            <v>7.5</v>
          </cell>
          <cell r="I31">
            <v>12.148387096774194</v>
          </cell>
          <cell r="K31">
            <v>-4.6483870967741936</v>
          </cell>
          <cell r="L31">
            <v>-6.4290322580645523</v>
          </cell>
          <cell r="U31">
            <v>78.900000000000006</v>
          </cell>
          <cell r="V31">
            <v>124.5</v>
          </cell>
          <cell r="W31">
            <v>45</v>
          </cell>
          <cell r="X31">
            <v>108.5</v>
          </cell>
        </row>
        <row r="32">
          <cell r="G32">
            <v>8.5</v>
          </cell>
          <cell r="I32">
            <v>12.148387096774194</v>
          </cell>
          <cell r="K32">
            <v>-3.6483870967741936</v>
          </cell>
          <cell r="L32">
            <v>-10.077419354838753</v>
          </cell>
          <cell r="U32">
            <v>66.5</v>
          </cell>
          <cell r="V32">
            <v>50.8</v>
          </cell>
          <cell r="W32">
            <v>4</v>
          </cell>
          <cell r="X32">
            <v>19.5</v>
          </cell>
        </row>
        <row r="33">
          <cell r="G33">
            <v>7</v>
          </cell>
          <cell r="I33">
            <v>12.148387096774194</v>
          </cell>
          <cell r="K33">
            <v>-5.1483870967741936</v>
          </cell>
          <cell r="L33">
            <v>-15.225806451612954</v>
          </cell>
          <cell r="U33">
            <v>14.3</v>
          </cell>
          <cell r="V33">
            <v>27.9</v>
          </cell>
          <cell r="W33">
            <v>3.5</v>
          </cell>
          <cell r="X33">
            <v>0</v>
          </cell>
        </row>
        <row r="34">
          <cell r="G34">
            <v>9.5</v>
          </cell>
          <cell r="I34">
            <v>12.148387096774194</v>
          </cell>
          <cell r="K34">
            <v>-2.6483870967741936</v>
          </cell>
          <cell r="L34">
            <v>-17.874193548387154</v>
          </cell>
          <cell r="U34">
            <v>41.6</v>
          </cell>
          <cell r="V34">
            <v>2.5</v>
          </cell>
          <cell r="W34">
            <v>6</v>
          </cell>
          <cell r="X34">
            <v>0</v>
          </cell>
        </row>
        <row r="35">
          <cell r="B35" t="str">
            <v>S</v>
          </cell>
          <cell r="G35">
            <v>11.5</v>
          </cell>
          <cell r="I35">
            <v>12.148387096774194</v>
          </cell>
          <cell r="K35">
            <v>-0.64838709677419359</v>
          </cell>
          <cell r="L35">
            <v>-18.522580645161355</v>
          </cell>
          <cell r="U35">
            <v>48.1</v>
          </cell>
          <cell r="V35">
            <v>33.5</v>
          </cell>
          <cell r="W35">
            <v>25.5</v>
          </cell>
          <cell r="X35">
            <v>36.5</v>
          </cell>
        </row>
        <row r="36">
          <cell r="G36">
            <v>10.5</v>
          </cell>
          <cell r="I36">
            <v>12.148387096774194</v>
          </cell>
          <cell r="K36">
            <v>-1.6483870967741936</v>
          </cell>
          <cell r="L36">
            <v>-20.170967741935556</v>
          </cell>
          <cell r="U36">
            <v>193</v>
          </cell>
          <cell r="V36">
            <v>116.5</v>
          </cell>
          <cell r="W36">
            <v>99.5</v>
          </cell>
          <cell r="X36">
            <v>175.5</v>
          </cell>
        </row>
        <row r="37">
          <cell r="G37">
            <v>8.5</v>
          </cell>
          <cell r="I37">
            <v>12.148387096774194</v>
          </cell>
          <cell r="K37">
            <v>-3.6483870967741936</v>
          </cell>
          <cell r="L37">
            <v>-23.819354838709756</v>
          </cell>
          <cell r="U37">
            <v>243.9</v>
          </cell>
          <cell r="V37">
            <v>232.5</v>
          </cell>
          <cell r="W37">
            <v>234</v>
          </cell>
          <cell r="X37">
            <v>246.5</v>
          </cell>
        </row>
        <row r="38">
          <cell r="G38">
            <v>10</v>
          </cell>
          <cell r="I38">
            <v>12.148387096774194</v>
          </cell>
          <cell r="K38">
            <v>-2.1483870967741936</v>
          </cell>
          <cell r="L38">
            <v>-25.967741935483957</v>
          </cell>
          <cell r="U38">
            <v>321.8</v>
          </cell>
          <cell r="V38">
            <v>350</v>
          </cell>
          <cell r="W38">
            <v>327</v>
          </cell>
          <cell r="X38">
            <v>345</v>
          </cell>
        </row>
        <row r="39">
          <cell r="G39">
            <v>10.5</v>
          </cell>
          <cell r="I39">
            <v>12.148387096774194</v>
          </cell>
          <cell r="K39">
            <v>-1.6483870967741936</v>
          </cell>
          <cell r="L39">
            <v>-27.616129032258158</v>
          </cell>
        </row>
        <row r="40">
          <cell r="G40">
            <v>8.5</v>
          </cell>
          <cell r="I40">
            <v>12.148387096774194</v>
          </cell>
          <cell r="K40">
            <v>-3.6483870967741936</v>
          </cell>
          <cell r="L40">
            <v>-31.264516129032359</v>
          </cell>
        </row>
        <row r="41">
          <cell r="G41">
            <v>14</v>
          </cell>
          <cell r="I41">
            <v>12.148387096774194</v>
          </cell>
          <cell r="K41">
            <v>1.8516129032258064</v>
          </cell>
          <cell r="L41">
            <v>-29.412903225806531</v>
          </cell>
        </row>
        <row r="42">
          <cell r="B42" t="str">
            <v>S</v>
          </cell>
          <cell r="G42">
            <v>14</v>
          </cell>
          <cell r="I42">
            <v>12.148387096774194</v>
          </cell>
          <cell r="K42">
            <v>1.8516129032258064</v>
          </cell>
          <cell r="L42">
            <v>-27.561290322580703</v>
          </cell>
        </row>
        <row r="43">
          <cell r="G43">
            <v>13.5</v>
          </cell>
          <cell r="I43">
            <v>12.148387096774194</v>
          </cell>
          <cell r="K43">
            <v>1.3516129032258064</v>
          </cell>
          <cell r="L43">
            <v>-26.209677419354875</v>
          </cell>
        </row>
        <row r="44">
          <cell r="G44">
            <v>12.5</v>
          </cell>
          <cell r="I44">
            <v>12.148387096774194</v>
          </cell>
          <cell r="K44">
            <v>0.35161290322580641</v>
          </cell>
          <cell r="L44">
            <v>-25.858064516129048</v>
          </cell>
        </row>
        <row r="45">
          <cell r="G45">
            <v>11.5</v>
          </cell>
          <cell r="I45">
            <v>12.148387096774194</v>
          </cell>
          <cell r="K45">
            <v>-0.64838709677419359</v>
          </cell>
          <cell r="L45">
            <v>-26.50645161290322</v>
          </cell>
        </row>
        <row r="46">
          <cell r="G46">
            <v>14</v>
          </cell>
          <cell r="I46">
            <v>12.148387096774194</v>
          </cell>
          <cell r="K46">
            <v>1.8516129032258064</v>
          </cell>
          <cell r="L46">
            <v>-24.654838709677392</v>
          </cell>
        </row>
        <row r="47">
          <cell r="G47">
            <v>14</v>
          </cell>
          <cell r="I47">
            <v>12.148387096774194</v>
          </cell>
          <cell r="K47">
            <v>1.8516129032258064</v>
          </cell>
          <cell r="L47">
            <v>-22.803225806451564</v>
          </cell>
        </row>
        <row r="48">
          <cell r="G48">
            <v>10</v>
          </cell>
          <cell r="I48">
            <v>12.148387096774194</v>
          </cell>
          <cell r="K48">
            <v>-2.1483870967741936</v>
          </cell>
          <cell r="L48">
            <v>-24.951612903225737</v>
          </cell>
        </row>
        <row r="49">
          <cell r="G49">
            <v>12</v>
          </cell>
          <cell r="I49">
            <v>12.148387096774194</v>
          </cell>
          <cell r="K49">
            <v>-0.14838709677419359</v>
          </cell>
          <cell r="L49">
            <v>-25.099999999999909</v>
          </cell>
        </row>
      </sheetData>
      <sheetData sheetId="4" refreshError="1">
        <row r="14">
          <cell r="J14">
            <v>365.5</v>
          </cell>
          <cell r="K14">
            <v>346.5</v>
          </cell>
          <cell r="L14">
            <v>372.7</v>
          </cell>
        </row>
        <row r="15">
          <cell r="J15">
            <v>240</v>
          </cell>
          <cell r="K15">
            <v>301</v>
          </cell>
          <cell r="L15">
            <v>342.25</v>
          </cell>
        </row>
        <row r="16">
          <cell r="J16">
            <v>233</v>
          </cell>
          <cell r="K16">
            <v>209</v>
          </cell>
          <cell r="L16">
            <v>240.15</v>
          </cell>
        </row>
        <row r="17">
          <cell r="J17">
            <v>153</v>
          </cell>
          <cell r="K17">
            <v>143.5</v>
          </cell>
          <cell r="L17">
            <v>150.1</v>
          </cell>
        </row>
        <row r="18">
          <cell r="J18">
            <v>69.5</v>
          </cell>
          <cell r="K18">
            <v>106</v>
          </cell>
          <cell r="L18">
            <v>63.85</v>
          </cell>
        </row>
        <row r="19">
          <cell r="J19">
            <v>58.5</v>
          </cell>
          <cell r="K19">
            <v>47</v>
          </cell>
          <cell r="L19">
            <v>7.25</v>
          </cell>
        </row>
        <row r="20">
          <cell r="J20">
            <v>16.5</v>
          </cell>
          <cell r="K20">
            <v>51.5</v>
          </cell>
          <cell r="L20">
            <v>6.35</v>
          </cell>
        </row>
        <row r="21">
          <cell r="J21">
            <v>55</v>
          </cell>
          <cell r="K21">
            <v>4</v>
          </cell>
          <cell r="L21">
            <v>10.3</v>
          </cell>
        </row>
        <row r="22">
          <cell r="J22">
            <v>43.5</v>
          </cell>
          <cell r="K22">
            <v>26</v>
          </cell>
          <cell r="L22">
            <v>26.35</v>
          </cell>
        </row>
        <row r="23">
          <cell r="J23">
            <v>169.5</v>
          </cell>
          <cell r="K23">
            <v>98</v>
          </cell>
          <cell r="L23">
            <v>102.15</v>
          </cell>
        </row>
        <row r="24">
          <cell r="J24">
            <v>212.5</v>
          </cell>
          <cell r="K24">
            <v>208.5</v>
          </cell>
          <cell r="L24">
            <v>216.05</v>
          </cell>
        </row>
        <row r="25">
          <cell r="J25">
            <v>313.5</v>
          </cell>
          <cell r="K25">
            <v>354.5</v>
          </cell>
          <cell r="L25">
            <v>315.95</v>
          </cell>
        </row>
      </sheetData>
      <sheetData sheetId="5" refreshError="1">
        <row r="12">
          <cell r="K12">
            <v>204</v>
          </cell>
          <cell r="L12">
            <v>164</v>
          </cell>
          <cell r="M12">
            <v>163</v>
          </cell>
        </row>
        <row r="13">
          <cell r="K13">
            <v>116</v>
          </cell>
          <cell r="L13">
            <v>161</v>
          </cell>
          <cell r="M13">
            <v>140</v>
          </cell>
        </row>
        <row r="14">
          <cell r="K14">
            <v>112</v>
          </cell>
          <cell r="L14">
            <v>71.5</v>
          </cell>
          <cell r="M14">
            <v>119</v>
          </cell>
        </row>
        <row r="15">
          <cell r="K15">
            <v>47</v>
          </cell>
          <cell r="L15">
            <v>53</v>
          </cell>
          <cell r="M15">
            <v>44.5</v>
          </cell>
        </row>
        <row r="16">
          <cell r="K16">
            <v>22.5</v>
          </cell>
          <cell r="L16">
            <v>44.5</v>
          </cell>
          <cell r="M16">
            <v>71</v>
          </cell>
        </row>
        <row r="17">
          <cell r="K17">
            <v>21.5</v>
          </cell>
          <cell r="L17">
            <v>7.5</v>
          </cell>
          <cell r="M17">
            <v>0</v>
          </cell>
        </row>
        <row r="18">
          <cell r="K18">
            <v>0.5</v>
          </cell>
          <cell r="L18">
            <v>5</v>
          </cell>
          <cell r="M18">
            <v>0</v>
          </cell>
        </row>
        <row r="19">
          <cell r="K19">
            <v>5.5</v>
          </cell>
          <cell r="L19">
            <v>0</v>
          </cell>
          <cell r="M19">
            <v>0</v>
          </cell>
        </row>
        <row r="20">
          <cell r="K20">
            <v>0.5</v>
          </cell>
          <cell r="L20">
            <v>1</v>
          </cell>
          <cell r="M20">
            <v>0</v>
          </cell>
        </row>
        <row r="21">
          <cell r="K21">
            <v>40.5</v>
          </cell>
          <cell r="L21">
            <v>13</v>
          </cell>
          <cell r="M21">
            <v>39.5</v>
          </cell>
        </row>
        <row r="22">
          <cell r="K22">
            <v>54</v>
          </cell>
          <cell r="L22">
            <v>77</v>
          </cell>
          <cell r="M22">
            <v>54.5</v>
          </cell>
        </row>
        <row r="23">
          <cell r="K23">
            <v>119</v>
          </cell>
          <cell r="L23">
            <v>141</v>
          </cell>
          <cell r="M23">
            <v>125.5</v>
          </cell>
        </row>
      </sheetData>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ment Centre"/>
      <sheetName val="Index"/>
      <sheetName val="2000 BUDGET DATA"/>
      <sheetName val="CapData"/>
      <sheetName val="Actual DATA"/>
      <sheetName val="Forecast DATA"/>
      <sheetName val="Instructions"/>
      <sheetName val="Measurement data"/>
      <sheetName val="Board_DATA"/>
      <sheetName val="Summary II"/>
      <sheetName val="Summary of Summaries"/>
      <sheetName val="DATA_2001_Budget"/>
      <sheetName val="2001_Budget"/>
      <sheetName val="Board Capital"/>
      <sheetName val="NSW Hyperion"/>
      <sheetName val="GN Hyperion"/>
      <sheetName val="ACT Hyperion"/>
      <sheetName val="INDICATOR DATA"/>
      <sheetName val=" GAS RECEIPTS (2)"/>
      <sheetName val="GAS RECEIPTS DATA"/>
      <sheetName val="CUSTDATA"/>
      <sheetName val="INDICATORS"/>
      <sheetName val="LTIFR"/>
      <sheetName val="CAPITAL"/>
      <sheetName val="EMPLOYEE DATA"/>
      <sheetName val="INVENTORY DATA"/>
      <sheetName val="EMPLOYEE"/>
      <sheetName val="PPATH DATA"/>
      <sheetName val="FUNDS_STAT"/>
      <sheetName val="ANNUAL LEAVE"/>
      <sheetName val="INVENTORY"/>
      <sheetName val="THROUGHPUT "/>
      <sheetName val="CASHFLOW DATA"/>
      <sheetName val="BLUEMTNSDATA"/>
      <sheetName val=" GAS RECEIPTS"/>
      <sheetName val="PPATH"/>
      <sheetName val="THROUGHPUT 2"/>
      <sheetName val="BLUEMTNS"/>
      <sheetName val="BneLog"/>
      <sheetName val="Notes"/>
      <sheetName val="Monthly Journal (YTD) "/>
      <sheetName val="Tax Reconciliations by Entity"/>
      <sheetName val="Deferred Tax_NEW"/>
      <sheetName val="Tax Expense Proof "/>
      <sheetName val="Reported Items"/>
      <sheetName val="TB "/>
      <sheetName val="FAR Tax"/>
      <sheetName val="BneWorkBookProperties"/>
      <sheetName val="FAR Acc"/>
      <sheetName val="Lease calculation (early) CONS"/>
      <sheetName val="Final Construction Costs"/>
      <sheetName val="To delete&gt;&gt;&gt;"/>
      <sheetName val="Borrowing cost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35">
          <cell r="B35">
            <v>698010</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GL Balances"/>
      <sheetName val="172000 CLEARING"/>
      <sheetName val="NTG Additions Report"/>
      <sheetName val="ADI L&amp;B (1-4)"/>
      <sheetName val="ADI Leased Vehicles"/>
      <sheetName val="ADI P&amp;E (501 -1085)"/>
      <sheetName val="ADI P&amp;E (1st 500)"/>
      <sheetName val="Reconciliation"/>
      <sheetName val="Leasecat"/>
      <sheetName val="Asset sale summary"/>
      <sheetName val="L&amp;B FA Upload Data"/>
      <sheetName val="P&amp;E FA Upload Data"/>
      <sheetName val="Disposed assets"/>
      <sheetName val="AM_Summary"/>
      <sheetName val="Location Data"/>
      <sheetName val="P&amp;E COMP EQUIP"/>
      <sheetName val="P&amp;E FXD PLNT"/>
      <sheetName val="P&amp;E FURN&amp;FIT"/>
      <sheetName val="P&amp;E GENERAL"/>
      <sheetName val="P&amp;E LVA"/>
      <sheetName val="P&amp;E MBL PLNT"/>
      <sheetName val="P&amp;E MV"/>
      <sheetName val="P&amp;E Software"/>
      <sheetName val="Disposals"/>
      <sheetName val="DATA"/>
      <sheetName val="NTGD1"/>
      <sheetName val="Addition 1April"/>
    </sheetNames>
    <sheetDataSet>
      <sheetData sheetId="0">
        <row r="1">
          <cell r="A1" t="str">
            <v>CIP</v>
          </cell>
          <cell r="B1" t="str">
            <v>No</v>
          </cell>
          <cell r="C1" t="str">
            <v>No</v>
          </cell>
          <cell r="D1" t="str">
            <v>No</v>
          </cell>
          <cell r="E1" t="str">
            <v>Leased</v>
          </cell>
          <cell r="F1" t="str">
            <v>New</v>
          </cell>
          <cell r="G1" t="str">
            <v>Personal</v>
          </cell>
          <cell r="H1">
            <v>1245</v>
          </cell>
          <cell r="I1" t="str">
            <v>No</v>
          </cell>
          <cell r="J1" t="str">
            <v>No</v>
          </cell>
        </row>
        <row r="2">
          <cell r="A2" t="str">
            <v>Capitalized</v>
          </cell>
          <cell r="B2" t="str">
            <v>Yes</v>
          </cell>
          <cell r="C2" t="str">
            <v>Yes</v>
          </cell>
          <cell r="D2" t="str">
            <v>Yes</v>
          </cell>
          <cell r="E2" t="str">
            <v>Owned</v>
          </cell>
          <cell r="F2" t="str">
            <v>Used</v>
          </cell>
          <cell r="G2" t="str">
            <v>Real</v>
          </cell>
          <cell r="H2">
            <v>1250</v>
          </cell>
          <cell r="I2" t="str">
            <v>Yes</v>
          </cell>
          <cell r="J2" t="str">
            <v>Yes</v>
          </cell>
        </row>
        <row r="3">
          <cell r="A3" t="str">
            <v>Expensed</v>
          </cell>
        </row>
        <row r="4">
          <cell r="A4" t="str">
            <v>Group Asset</v>
          </cell>
        </row>
      </sheetData>
      <sheetData sheetId="1" refreshError="1"/>
      <sheetData sheetId="2" refreshError="1"/>
      <sheetData sheetId="3" refreshError="1"/>
      <sheetData sheetId="4" refreshError="1"/>
      <sheetData sheetId="5">
        <row r="1117">
          <cell r="I1117">
            <v>3376813.1800000044</v>
          </cell>
        </row>
      </sheetData>
      <sheetData sheetId="6">
        <row r="24">
          <cell r="G24">
            <v>1600000</v>
          </cell>
        </row>
      </sheetData>
      <sheetData sheetId="7">
        <row r="37">
          <cell r="G37">
            <v>766999.54999999993</v>
          </cell>
        </row>
      </sheetData>
      <sheetData sheetId="8" refreshError="1"/>
      <sheetData sheetId="9">
        <row r="519">
          <cell r="G519">
            <v>1009813.6299999985</v>
          </cell>
        </row>
      </sheetData>
      <sheetData sheetId="10">
        <row r="28">
          <cell r="E28">
            <v>4104.43</v>
          </cell>
        </row>
      </sheetData>
      <sheetData sheetId="11">
        <row r="34">
          <cell r="F34">
            <v>766775.13</v>
          </cell>
        </row>
      </sheetData>
      <sheetData sheetId="12">
        <row r="16">
          <cell r="B16">
            <v>766775.13</v>
          </cell>
        </row>
      </sheetData>
      <sheetData sheetId="13">
        <row r="9">
          <cell r="L9">
            <v>1600000</v>
          </cell>
        </row>
      </sheetData>
      <sheetData sheetId="14" refreshError="1"/>
      <sheetData sheetId="15">
        <row r="148">
          <cell r="J148">
            <v>4104.4300000000012</v>
          </cell>
        </row>
      </sheetData>
      <sheetData sheetId="16" refreshError="1"/>
      <sheetData sheetId="17" refreshError="1"/>
      <sheetData sheetId="18" refreshError="1"/>
      <sheetData sheetId="19" refreshError="1"/>
      <sheetData sheetId="20">
        <row r="119">
          <cell r="J119">
            <v>386.25</v>
          </cell>
        </row>
      </sheetData>
      <sheetData sheetId="21">
        <row r="151">
          <cell r="J151">
            <v>664.18000000000006</v>
          </cell>
        </row>
      </sheetData>
      <sheetData sheetId="22">
        <row r="559">
          <cell r="I559">
            <v>1757.9999999999998</v>
          </cell>
        </row>
      </sheetData>
      <sheetData sheetId="23" refreshError="1"/>
      <sheetData sheetId="24">
        <row r="34">
          <cell r="J34">
            <v>1296</v>
          </cell>
        </row>
      </sheetData>
      <sheetData sheetId="25" refreshError="1"/>
      <sheetData sheetId="26" refreshError="1"/>
      <sheetData sheetId="27" refreshError="1"/>
      <sheetData sheetId="28" refreshError="1"/>
      <sheetData sheetId="2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G95" totalsRowShown="0" headerRowDxfId="25" dataDxfId="24">
  <autoFilter ref="A2:G95" xr:uid="{00000000-0009-0000-0100-000001000000}"/>
  <tableColumns count="7">
    <tableColumn id="1" xr3:uid="{00000000-0010-0000-0000-000001000000}" name="Date" dataDxfId="23"/>
    <tableColumn id="2" xr3:uid="{00000000-0010-0000-0000-000002000000}" name="ERA amendment#" dataDxfId="22"/>
    <tableColumn id="3" xr3:uid="{00000000-0010-0000-0000-000003000000}" name="Worksheet" dataDxfId="21"/>
    <tableColumn id="4" xr3:uid="{00000000-0010-0000-0000-000004000000}" name="Table" dataDxfId="20"/>
    <tableColumn id="5" xr3:uid="{00000000-0010-0000-0000-000005000000}" name="Cell" dataDxfId="19"/>
    <tableColumn id="6" xr3:uid="{00000000-0010-0000-0000-000006000000}" name="Change" dataDxfId="18"/>
    <tableColumn id="7" xr3:uid="{00000000-0010-0000-0000-000007000000}" name="Reason" dataDxfId="17"/>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200F798-F709-4A0F-9761-F7A6A9DCF6EB}" name="Table13" displayName="Table13" ref="A2:G22" totalsRowShown="0" headerRowDxfId="16" dataDxfId="15" totalsRowDxfId="14" totalsRowCellStyle="Normal 4">
  <autoFilter ref="A2:G22" xr:uid="{00000000-0009-0000-0100-000001000000}"/>
  <tableColumns count="7">
    <tableColumn id="1" xr3:uid="{DFADF335-0026-42E2-9BE6-9770E7F360DD}" name="Date" dataDxfId="13" totalsRowDxfId="12" dataCellStyle="Normal 4"/>
    <tableColumn id="2" xr3:uid="{1CD2D045-E5AB-4C9A-87DB-C8E3A69C0EE2}" name="APA amendment#" dataDxfId="11" totalsRowDxfId="10" dataCellStyle="Normal 4"/>
    <tableColumn id="3" xr3:uid="{37A25555-144C-469A-92C5-11B2A2DCF311}" name="Worksheet" dataDxfId="9" totalsRowDxfId="8"/>
    <tableColumn id="4" xr3:uid="{8651F7E5-2E53-4171-98DF-25FDAE7597A2}" name="Table" dataDxfId="7" totalsRowDxfId="6"/>
    <tableColumn id="5" xr3:uid="{11D374B1-038C-4948-90D6-C6B3D8CFBEC7}" name="Cell" dataDxfId="5" totalsRowDxfId="4"/>
    <tableColumn id="6" xr3:uid="{9D8F8366-1598-4B80-8BD2-D4BC4BE4204F}" name="Change" dataDxfId="3" totalsRowDxfId="2"/>
    <tableColumn id="7" xr3:uid="{2C93EF6D-E27C-4791-A9C8-3CF8D585BDAE}" name="Reason" dataDxfId="1" totalsRowDxfId="0" dataCellStyle="Normal 4"/>
  </tableColumns>
  <tableStyleInfo name="TableStyleLight9" showFirstColumn="0" showLastColumn="0" showRowStripes="1" showColumnStripes="0"/>
</table>
</file>

<file path=xl/theme/theme1.xml><?xml version="1.0" encoding="utf-8"?>
<a:theme xmlns:a="http://schemas.openxmlformats.org/drawingml/2006/main" name="era charts">
  <a:themeElements>
    <a:clrScheme name="ERA Charts">
      <a:dk1>
        <a:sysClr val="windowText" lastClr="000000"/>
      </a:dk1>
      <a:lt1>
        <a:sysClr val="window" lastClr="FFFFFF"/>
      </a:lt1>
      <a:dk2>
        <a:srgbClr val="BFB6AC"/>
      </a:dk2>
      <a:lt2>
        <a:srgbClr val="C9C1B9"/>
      </a:lt2>
      <a:accent1>
        <a:srgbClr val="00A0B1"/>
      </a:accent1>
      <a:accent2>
        <a:srgbClr val="B1DFDC"/>
      </a:accent2>
      <a:accent3>
        <a:srgbClr val="BFB6AC"/>
      </a:accent3>
      <a:accent4>
        <a:srgbClr val="EAEA54"/>
      </a:accent4>
      <a:accent5>
        <a:srgbClr val="82AA82"/>
      </a:accent5>
      <a:accent6>
        <a:srgbClr val="FFC896"/>
      </a:accent6>
      <a:hlink>
        <a:srgbClr val="006E78"/>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PARegReporting@apa.com.a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K45"/>
  <sheetViews>
    <sheetView tabSelected="1" zoomScale="80" zoomScaleNormal="80" workbookViewId="0"/>
  </sheetViews>
  <sheetFormatPr defaultColWidth="9.1328125" defaultRowHeight="12.75" x14ac:dyDescent="0.35"/>
  <cols>
    <col min="1" max="1" width="26.59765625" style="2" customWidth="1"/>
    <col min="2" max="2" width="23.59765625" style="2" customWidth="1"/>
    <col min="3" max="3" width="13.86328125" style="2" customWidth="1"/>
    <col min="4" max="4" width="26.19921875" style="2" customWidth="1"/>
    <col min="5" max="5" width="13.86328125" style="2" customWidth="1"/>
    <col min="6" max="8" width="11.1328125" style="2" customWidth="1"/>
    <col min="9" max="11" width="12.86328125" style="2" customWidth="1"/>
    <col min="12" max="16384" width="9.1328125" style="2"/>
  </cols>
  <sheetData>
    <row r="1" spans="1:10" ht="20.65" x14ac:dyDescent="0.6">
      <c r="A1" s="1" t="s">
        <v>27</v>
      </c>
    </row>
    <row r="2" spans="1:10" ht="20.65" x14ac:dyDescent="0.6">
      <c r="A2" s="1" t="s">
        <v>158</v>
      </c>
    </row>
    <row r="4" spans="1:10" ht="13.15" x14ac:dyDescent="0.4">
      <c r="A4" s="3" t="s">
        <v>28</v>
      </c>
    </row>
    <row r="5" spans="1:10" ht="13.15" thickBot="1" x14ac:dyDescent="0.4"/>
    <row r="6" spans="1:10" ht="15" x14ac:dyDescent="0.4">
      <c r="A6" s="431" t="s">
        <v>3</v>
      </c>
      <c r="B6" s="432"/>
      <c r="C6" s="432"/>
      <c r="D6" s="432"/>
      <c r="E6" s="432"/>
      <c r="F6" s="432"/>
      <c r="G6" s="432"/>
      <c r="H6" s="432"/>
      <c r="I6" s="433"/>
    </row>
    <row r="7" spans="1:10" ht="13.15" x14ac:dyDescent="0.4">
      <c r="A7" s="176" t="s">
        <v>320</v>
      </c>
      <c r="B7" s="174"/>
      <c r="C7" s="174"/>
      <c r="D7" s="174"/>
      <c r="E7" s="174"/>
      <c r="F7" s="174"/>
      <c r="G7" s="174"/>
      <c r="H7" s="174"/>
      <c r="I7" s="175"/>
    </row>
    <row r="8" spans="1:10" ht="13.15" x14ac:dyDescent="0.4">
      <c r="A8" s="173" t="s">
        <v>4</v>
      </c>
      <c r="B8" s="169"/>
      <c r="C8" s="169"/>
      <c r="D8" s="169"/>
      <c r="E8" s="169"/>
      <c r="F8" s="169"/>
      <c r="G8" s="169"/>
      <c r="H8" s="169"/>
      <c r="I8" s="170"/>
    </row>
    <row r="9" spans="1:10" ht="13.5" thickBot="1" x14ac:dyDescent="0.45">
      <c r="A9" s="177" t="s">
        <v>5</v>
      </c>
      <c r="B9" s="171"/>
      <c r="C9" s="171"/>
      <c r="D9" s="171"/>
      <c r="E9" s="171"/>
      <c r="F9" s="171"/>
      <c r="G9" s="171"/>
      <c r="H9" s="171"/>
      <c r="I9" s="172"/>
    </row>
    <row r="10" spans="1:10" x14ac:dyDescent="0.35">
      <c r="A10" s="451"/>
      <c r="B10" s="452"/>
      <c r="C10" s="452"/>
      <c r="D10" s="452"/>
      <c r="E10" s="452"/>
      <c r="F10" s="452"/>
      <c r="G10" s="452"/>
      <c r="H10" s="452"/>
      <c r="I10" s="452"/>
    </row>
    <row r="11" spans="1:10" x14ac:dyDescent="0.35">
      <c r="A11" s="4" t="s">
        <v>6</v>
      </c>
      <c r="B11" s="5"/>
      <c r="C11" s="5"/>
      <c r="D11" s="6"/>
      <c r="E11" s="6"/>
      <c r="F11" s="6"/>
      <c r="G11" s="6"/>
    </row>
    <row r="12" spans="1:10" x14ac:dyDescent="0.35">
      <c r="A12" s="7" t="s">
        <v>7</v>
      </c>
    </row>
    <row r="14" spans="1:10" x14ac:dyDescent="0.35">
      <c r="J14" s="8"/>
    </row>
    <row r="15" spans="1:10" ht="17.649999999999999" x14ac:dyDescent="0.5">
      <c r="A15" s="179" t="s">
        <v>214</v>
      </c>
      <c r="B15" s="166"/>
      <c r="C15" s="453" t="s">
        <v>604</v>
      </c>
      <c r="D15" s="454"/>
      <c r="E15" s="454"/>
    </row>
    <row r="16" spans="1:10" ht="17.649999999999999" x14ac:dyDescent="0.5">
      <c r="A16" s="180"/>
      <c r="B16" s="167"/>
    </row>
    <row r="17" spans="1:11" ht="17.649999999999999" x14ac:dyDescent="0.5">
      <c r="A17" s="179" t="s">
        <v>29</v>
      </c>
      <c r="B17" s="166"/>
      <c r="C17" s="453" t="s">
        <v>605</v>
      </c>
      <c r="D17" s="454"/>
      <c r="E17" s="454"/>
    </row>
    <row r="18" spans="1:11" ht="17.649999999999999" x14ac:dyDescent="0.5">
      <c r="A18" s="180"/>
      <c r="B18" s="167"/>
      <c r="C18" s="455"/>
      <c r="D18" s="456"/>
      <c r="E18" s="456"/>
    </row>
    <row r="19" spans="1:11" ht="17.649999999999999" x14ac:dyDescent="0.5">
      <c r="A19" s="179" t="s">
        <v>215</v>
      </c>
      <c r="B19" s="166"/>
      <c r="C19" s="434" t="s">
        <v>586</v>
      </c>
      <c r="D19" s="435"/>
      <c r="E19" s="436"/>
      <c r="H19" s="50"/>
    </row>
    <row r="20" spans="1:11" x14ac:dyDescent="0.35">
      <c r="A20" s="181"/>
      <c r="B20" s="168"/>
    </row>
    <row r="21" spans="1:11" ht="17.649999999999999" x14ac:dyDescent="0.5">
      <c r="A21" s="179" t="s">
        <v>159</v>
      </c>
      <c r="B21" s="166"/>
      <c r="C21" s="437">
        <v>44013</v>
      </c>
      <c r="D21" s="438"/>
      <c r="E21" s="439"/>
    </row>
    <row r="22" spans="1:11" x14ac:dyDescent="0.35">
      <c r="A22" s="181"/>
      <c r="B22" s="168"/>
    </row>
    <row r="23" spans="1:11" ht="17.649999999999999" x14ac:dyDescent="0.5">
      <c r="A23" s="179" t="s">
        <v>160</v>
      </c>
      <c r="B23" s="166"/>
      <c r="C23" s="437">
        <v>44377</v>
      </c>
      <c r="D23" s="438"/>
      <c r="E23" s="439"/>
    </row>
    <row r="25" spans="1:11" ht="17.649999999999999" x14ac:dyDescent="0.5">
      <c r="A25" s="179" t="s">
        <v>419</v>
      </c>
      <c r="B25" s="166"/>
      <c r="C25" s="437">
        <v>44501</v>
      </c>
      <c r="D25" s="438"/>
      <c r="E25" s="439"/>
    </row>
    <row r="26" spans="1:11" ht="13.5" customHeight="1" x14ac:dyDescent="0.5">
      <c r="A26" s="324"/>
      <c r="B26" s="325"/>
      <c r="C26" s="207"/>
      <c r="D26" s="207"/>
      <c r="E26" s="207"/>
    </row>
    <row r="27" spans="1:11" ht="17.649999999999999" x14ac:dyDescent="0.5">
      <c r="A27" s="179" t="s">
        <v>420</v>
      </c>
      <c r="B27" s="166"/>
      <c r="C27" s="437">
        <v>44377</v>
      </c>
      <c r="D27" s="438"/>
      <c r="E27" s="439"/>
    </row>
    <row r="28" spans="1:11" ht="17.25" x14ac:dyDescent="0.45">
      <c r="A28" s="326"/>
      <c r="B28" s="326"/>
    </row>
    <row r="29" spans="1:11" ht="58.5" customHeight="1" x14ac:dyDescent="0.35">
      <c r="A29" s="440" t="s">
        <v>421</v>
      </c>
      <c r="B29" s="441"/>
      <c r="C29" s="442" t="s">
        <v>693</v>
      </c>
      <c r="D29" s="443"/>
      <c r="E29" s="444"/>
      <c r="F29" s="445" t="s">
        <v>422</v>
      </c>
      <c r="G29" s="446"/>
      <c r="H29" s="447"/>
      <c r="I29" s="448" t="s">
        <v>703</v>
      </c>
      <c r="J29" s="449"/>
      <c r="K29" s="450"/>
    </row>
    <row r="31" spans="1:11" ht="13.15" thickBot="1" x14ac:dyDescent="0.4"/>
    <row r="32" spans="1:11" x14ac:dyDescent="0.35">
      <c r="A32" s="162"/>
      <c r="B32" s="60"/>
      <c r="C32" s="60"/>
      <c r="D32" s="60"/>
      <c r="E32" s="64"/>
      <c r="F32" s="64"/>
      <c r="G32" s="64"/>
      <c r="H32" s="65"/>
    </row>
    <row r="33" spans="1:8" ht="15" x14ac:dyDescent="0.4">
      <c r="A33" s="178" t="s">
        <v>8</v>
      </c>
      <c r="B33" s="458" t="s">
        <v>9</v>
      </c>
      <c r="C33" s="459"/>
      <c r="D33" s="460" t="s">
        <v>552</v>
      </c>
      <c r="E33" s="461"/>
      <c r="F33" s="461"/>
      <c r="G33" s="462"/>
      <c r="H33" s="66"/>
    </row>
    <row r="34" spans="1:8" ht="13.15" x14ac:dyDescent="0.4">
      <c r="A34" s="163"/>
      <c r="B34" s="458" t="s">
        <v>10</v>
      </c>
      <c r="C34" s="459"/>
      <c r="D34" s="460" t="s">
        <v>553</v>
      </c>
      <c r="E34" s="461"/>
      <c r="F34" s="461"/>
      <c r="G34" s="462"/>
      <c r="H34" s="66"/>
    </row>
    <row r="35" spans="1:8" ht="13.15" x14ac:dyDescent="0.4">
      <c r="A35" s="163"/>
      <c r="B35" s="61"/>
      <c r="C35" s="62" t="s">
        <v>11</v>
      </c>
      <c r="D35" s="98" t="s">
        <v>556</v>
      </c>
      <c r="E35" s="62" t="s">
        <v>12</v>
      </c>
      <c r="F35" s="98">
        <v>2000</v>
      </c>
      <c r="G35" s="61"/>
      <c r="H35" s="67"/>
    </row>
    <row r="36" spans="1:8" ht="13.15" x14ac:dyDescent="0.4">
      <c r="A36" s="163"/>
      <c r="B36" s="61"/>
      <c r="C36" s="61"/>
      <c r="D36" s="61"/>
      <c r="E36" s="71"/>
      <c r="F36" s="61"/>
      <c r="G36" s="61"/>
      <c r="H36" s="68"/>
    </row>
    <row r="37" spans="1:8" ht="15" x14ac:dyDescent="0.4">
      <c r="A37" s="178" t="s">
        <v>13</v>
      </c>
      <c r="B37" s="458" t="s">
        <v>9</v>
      </c>
      <c r="C37" s="459"/>
      <c r="D37" s="457" t="s">
        <v>554</v>
      </c>
      <c r="E37" s="457"/>
      <c r="F37" s="457"/>
      <c r="G37" s="457"/>
      <c r="H37" s="69"/>
    </row>
    <row r="38" spans="1:8" ht="13.15" x14ac:dyDescent="0.4">
      <c r="A38" s="163"/>
      <c r="B38" s="458" t="s">
        <v>10</v>
      </c>
      <c r="C38" s="459"/>
      <c r="D38" s="457" t="s">
        <v>555</v>
      </c>
      <c r="E38" s="457"/>
      <c r="F38" s="457"/>
      <c r="G38" s="457"/>
      <c r="H38" s="69"/>
    </row>
    <row r="39" spans="1:8" x14ac:dyDescent="0.35">
      <c r="A39" s="164"/>
      <c r="B39" s="61"/>
      <c r="C39" s="62" t="s">
        <v>11</v>
      </c>
      <c r="D39" s="98" t="s">
        <v>556</v>
      </c>
      <c r="E39" s="62" t="s">
        <v>12</v>
      </c>
      <c r="F39" s="98">
        <v>1225</v>
      </c>
      <c r="G39" s="61"/>
      <c r="H39" s="67"/>
    </row>
    <row r="40" spans="1:8" ht="13.15" thickBot="1" x14ac:dyDescent="0.4">
      <c r="A40" s="165"/>
      <c r="B40" s="63"/>
      <c r="C40" s="63"/>
      <c r="D40" s="63"/>
      <c r="E40" s="72"/>
      <c r="F40" s="72"/>
      <c r="G40" s="63"/>
      <c r="H40" s="70"/>
    </row>
    <row r="41" spans="1:8" x14ac:dyDescent="0.35">
      <c r="A41" s="162"/>
      <c r="B41" s="60"/>
      <c r="C41" s="60"/>
      <c r="D41" s="60"/>
      <c r="E41" s="64"/>
      <c r="F41" s="64"/>
      <c r="G41" s="61"/>
      <c r="H41" s="65"/>
    </row>
    <row r="42" spans="1:8" x14ac:dyDescent="0.35">
      <c r="A42" s="164" t="s">
        <v>14</v>
      </c>
      <c r="B42" s="460" t="s">
        <v>702</v>
      </c>
      <c r="C42" s="461"/>
      <c r="D42" s="464"/>
      <c r="E42" s="464"/>
      <c r="F42" s="465"/>
      <c r="G42" s="61"/>
      <c r="H42" s="68"/>
    </row>
    <row r="43" spans="1:8" x14ac:dyDescent="0.35">
      <c r="A43" s="164" t="s">
        <v>15</v>
      </c>
      <c r="B43" s="460" t="s">
        <v>706</v>
      </c>
      <c r="C43" s="461"/>
      <c r="D43" s="461"/>
      <c r="E43" s="461"/>
      <c r="F43" s="462"/>
      <c r="G43" s="61"/>
      <c r="H43" s="68"/>
    </row>
    <row r="44" spans="1:8" x14ac:dyDescent="0.35">
      <c r="A44" s="164" t="s">
        <v>16</v>
      </c>
      <c r="B44" s="463" t="s">
        <v>557</v>
      </c>
      <c r="C44" s="461"/>
      <c r="D44" s="461"/>
      <c r="E44" s="461"/>
      <c r="F44" s="462"/>
      <c r="G44" s="61"/>
      <c r="H44" s="68"/>
    </row>
    <row r="45" spans="1:8" ht="13.15" thickBot="1" x14ac:dyDescent="0.4">
      <c r="A45" s="165"/>
      <c r="B45" s="63"/>
      <c r="C45" s="63"/>
      <c r="D45" s="63"/>
      <c r="E45" s="72"/>
      <c r="F45" s="72"/>
      <c r="G45" s="63"/>
      <c r="H45" s="70"/>
    </row>
  </sheetData>
  <mergeCells count="25">
    <mergeCell ref="B44:F44"/>
    <mergeCell ref="B38:C38"/>
    <mergeCell ref="D38:G38"/>
    <mergeCell ref="B42:F42"/>
    <mergeCell ref="B43:F43"/>
    <mergeCell ref="D37:G37"/>
    <mergeCell ref="B37:C37"/>
    <mergeCell ref="B33:C33"/>
    <mergeCell ref="D33:G33"/>
    <mergeCell ref="B34:C34"/>
    <mergeCell ref="D34:G34"/>
    <mergeCell ref="A6:I6"/>
    <mergeCell ref="C19:E19"/>
    <mergeCell ref="C25:E25"/>
    <mergeCell ref="C27:E27"/>
    <mergeCell ref="A29:B29"/>
    <mergeCell ref="C29:E29"/>
    <mergeCell ref="F29:H29"/>
    <mergeCell ref="I29:K29"/>
    <mergeCell ref="A10:I10"/>
    <mergeCell ref="C15:E15"/>
    <mergeCell ref="C23:E23"/>
    <mergeCell ref="C17:E17"/>
    <mergeCell ref="C21:E21"/>
    <mergeCell ref="C18:E18"/>
  </mergeCells>
  <phoneticPr fontId="9" type="noConversion"/>
  <dataValidations count="1">
    <dataValidation type="list" allowBlank="1" showInputMessage="1" showErrorMessage="1" sqref="C29:E29" xr:uid="{00000000-0002-0000-0100-000000000000}">
      <formula1>"Yes,No"</formula1>
    </dataValidation>
  </dataValidations>
  <hyperlinks>
    <hyperlink ref="B44" r:id="rId1" xr:uid="{DC7A7F76-FB7E-4A9E-98C3-FBEA896A7302}"/>
  </hyperlinks>
  <pageMargins left="0.75" right="0.75" top="1" bottom="1" header="0.5" footer="0.5"/>
  <pageSetup paperSize="9" scale="80" orientation="portrait" verticalDpi="2" r:id="rId2"/>
  <headerFooter alignWithMargins="0">
    <oddHeader>&amp;C&amp;"Arial,Bold"&amp;12Non- Scheme Gas Pipeline - Financial Guideline Reporting template</oddHeader>
    <oddFooter>&amp;C&amp;A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999"/>
  </sheetPr>
  <dimension ref="B1:I36"/>
  <sheetViews>
    <sheetView zoomScale="80" zoomScaleNormal="80" workbookViewId="0"/>
  </sheetViews>
  <sheetFormatPr defaultColWidth="9.1328125" defaultRowHeight="12.75" x14ac:dyDescent="0.35"/>
  <cols>
    <col min="1" max="1" width="12" style="34" customWidth="1"/>
    <col min="2" max="2" width="21" style="34" customWidth="1"/>
    <col min="3" max="3" width="30" style="34" customWidth="1"/>
    <col min="4" max="4" width="26.86328125" style="34" customWidth="1"/>
    <col min="5" max="5" width="23.59765625" style="34" customWidth="1"/>
    <col min="6" max="6" width="22.59765625" style="34" customWidth="1"/>
    <col min="7" max="7" width="20.59765625" style="34" customWidth="1"/>
    <col min="8" max="9" width="22.59765625" style="34" customWidth="1"/>
    <col min="10" max="10" width="9.3984375" style="34" customWidth="1"/>
    <col min="11" max="11" width="25.1328125" style="34" customWidth="1"/>
    <col min="12" max="16384" width="9.1328125" style="34"/>
  </cols>
  <sheetData>
    <row r="1" spans="2:9" ht="20.65" x14ac:dyDescent="0.6">
      <c r="B1" s="477" t="s">
        <v>154</v>
      </c>
      <c r="C1" s="477"/>
      <c r="D1" s="21"/>
      <c r="E1" s="21"/>
      <c r="F1" s="21"/>
      <c r="G1" s="21"/>
      <c r="H1" s="21"/>
      <c r="I1" s="21"/>
    </row>
    <row r="2" spans="2:9" ht="16.5" customHeight="1" x14ac:dyDescent="0.6">
      <c r="B2" s="51" t="str">
        <f>Tradingname</f>
        <v>GOLDFIELDS GAS TRANSMISSION PTY LTD</v>
      </c>
      <c r="C2" s="52"/>
      <c r="D2" s="35"/>
      <c r="E2" s="478" t="s">
        <v>483</v>
      </c>
      <c r="F2" s="478"/>
      <c r="G2" s="478"/>
      <c r="H2" s="35"/>
      <c r="I2" s="35"/>
    </row>
    <row r="3" spans="2:9" ht="13.9" x14ac:dyDescent="0.4">
      <c r="B3" s="53" t="s">
        <v>238</v>
      </c>
      <c r="C3" s="54" t="str">
        <f>TEXT(Yearstart,"dd/mm/yyyy")&amp;" to "&amp;TEXT(Yearending,"dd/mm/yyyy")</f>
        <v>01/07/2020 to 30/06/2021</v>
      </c>
      <c r="E3" s="478"/>
      <c r="F3" s="478"/>
      <c r="G3" s="478"/>
    </row>
    <row r="4" spans="2:9" ht="20.65" x14ac:dyDescent="0.6">
      <c r="B4" s="20"/>
      <c r="E4" s="478"/>
      <c r="F4" s="478"/>
      <c r="G4" s="478"/>
    </row>
    <row r="5" spans="2:9" ht="15" x14ac:dyDescent="0.4">
      <c r="B5" s="38" t="s">
        <v>191</v>
      </c>
      <c r="C5" s="36"/>
      <c r="D5" s="36"/>
      <c r="E5" s="36"/>
      <c r="F5" s="36"/>
      <c r="G5" s="37"/>
      <c r="H5" s="36"/>
      <c r="I5" s="36"/>
    </row>
    <row r="6" spans="2:9" ht="15" x14ac:dyDescent="0.4">
      <c r="B6" s="38"/>
      <c r="C6" s="36"/>
      <c r="D6" s="36"/>
      <c r="E6" s="36"/>
      <c r="F6" s="36"/>
      <c r="G6" s="37"/>
      <c r="H6" s="36"/>
      <c r="I6" s="36"/>
    </row>
    <row r="7" spans="2:9" ht="40.5" customHeight="1" x14ac:dyDescent="0.35">
      <c r="B7" s="111" t="s">
        <v>221</v>
      </c>
      <c r="C7" s="111" t="s">
        <v>19</v>
      </c>
      <c r="D7" s="116" t="s">
        <v>70</v>
      </c>
      <c r="E7" s="112" t="s">
        <v>217</v>
      </c>
      <c r="F7" s="112" t="s">
        <v>219</v>
      </c>
      <c r="G7" s="112" t="s">
        <v>69</v>
      </c>
      <c r="H7" s="112" t="s">
        <v>89</v>
      </c>
      <c r="I7" s="112" t="s">
        <v>90</v>
      </c>
    </row>
    <row r="8" spans="2:9" ht="13.15" x14ac:dyDescent="0.4">
      <c r="B8" s="113"/>
      <c r="C8" s="113" t="s">
        <v>192</v>
      </c>
      <c r="D8" s="117"/>
      <c r="E8" s="114" t="s">
        <v>181</v>
      </c>
      <c r="F8" s="114" t="s">
        <v>181</v>
      </c>
      <c r="G8" s="114"/>
      <c r="H8" s="114" t="s">
        <v>181</v>
      </c>
      <c r="I8" s="114" t="s">
        <v>181</v>
      </c>
    </row>
    <row r="9" spans="2:9" x14ac:dyDescent="0.35">
      <c r="B9" s="146"/>
      <c r="C9" s="144" t="s">
        <v>54</v>
      </c>
      <c r="D9" s="260"/>
      <c r="E9" s="295"/>
      <c r="F9" s="295"/>
      <c r="G9" s="298"/>
      <c r="H9" s="297">
        <f>E9*G9</f>
        <v>0</v>
      </c>
      <c r="I9" s="297">
        <f>F9*G9</f>
        <v>0</v>
      </c>
    </row>
    <row r="10" spans="2:9" ht="25.5" x14ac:dyDescent="0.35">
      <c r="B10" s="146"/>
      <c r="C10" s="144" t="s">
        <v>63</v>
      </c>
      <c r="D10" s="260"/>
      <c r="E10" s="295"/>
      <c r="F10" s="295"/>
      <c r="G10" s="298"/>
      <c r="H10" s="297">
        <f t="shared" ref="H10:H35" si="0">E10*G10</f>
        <v>0</v>
      </c>
      <c r="I10" s="297">
        <f t="shared" ref="I10:I35" si="1">F10*G10</f>
        <v>0</v>
      </c>
    </row>
    <row r="11" spans="2:9" x14ac:dyDescent="0.35">
      <c r="B11" s="146"/>
      <c r="C11" s="144" t="s">
        <v>478</v>
      </c>
      <c r="D11" s="260"/>
      <c r="E11" s="295"/>
      <c r="F11" s="295"/>
      <c r="G11" s="298"/>
      <c r="H11" s="297">
        <f t="shared" si="0"/>
        <v>0</v>
      </c>
      <c r="I11" s="297">
        <f t="shared" si="1"/>
        <v>0</v>
      </c>
    </row>
    <row r="12" spans="2:9" x14ac:dyDescent="0.35">
      <c r="B12" s="385" t="s">
        <v>590</v>
      </c>
      <c r="C12" s="144" t="s">
        <v>55</v>
      </c>
      <c r="D12" s="260"/>
      <c r="E12" s="295">
        <v>-30443325.546000004</v>
      </c>
      <c r="F12" s="295"/>
      <c r="G12" s="298">
        <v>4.5224133221930793E-2</v>
      </c>
      <c r="H12" s="297">
        <f t="shared" si="0"/>
        <v>-1376773.0102109131</v>
      </c>
      <c r="I12" s="297">
        <f t="shared" si="1"/>
        <v>0</v>
      </c>
    </row>
    <row r="13" spans="2:9" x14ac:dyDescent="0.35">
      <c r="B13" s="146"/>
      <c r="C13" s="144" t="s">
        <v>64</v>
      </c>
      <c r="D13" s="260"/>
      <c r="E13" s="295"/>
      <c r="F13" s="295"/>
      <c r="G13" s="298"/>
      <c r="H13" s="297">
        <f t="shared" si="0"/>
        <v>0</v>
      </c>
      <c r="I13" s="297">
        <f t="shared" si="1"/>
        <v>0</v>
      </c>
    </row>
    <row r="14" spans="2:9" x14ac:dyDescent="0.35">
      <c r="B14" s="146"/>
      <c r="C14" s="144" t="s">
        <v>132</v>
      </c>
      <c r="D14" s="260"/>
      <c r="E14" s="295"/>
      <c r="F14" s="295"/>
      <c r="G14" s="298"/>
      <c r="H14" s="297">
        <f t="shared" si="0"/>
        <v>0</v>
      </c>
      <c r="I14" s="297">
        <f t="shared" si="1"/>
        <v>0</v>
      </c>
    </row>
    <row r="15" spans="2:9" ht="25.5" x14ac:dyDescent="0.35">
      <c r="B15" s="146"/>
      <c r="C15" s="144" t="s">
        <v>56</v>
      </c>
      <c r="D15" s="260"/>
      <c r="E15" s="295"/>
      <c r="F15" s="295"/>
      <c r="G15" s="298"/>
      <c r="H15" s="297">
        <f t="shared" si="0"/>
        <v>0</v>
      </c>
      <c r="I15" s="297">
        <f t="shared" si="1"/>
        <v>0</v>
      </c>
    </row>
    <row r="16" spans="2:9" ht="25.5" x14ac:dyDescent="0.35">
      <c r="B16" s="146"/>
      <c r="C16" s="144" t="s">
        <v>479</v>
      </c>
      <c r="D16" s="260"/>
      <c r="E16" s="295"/>
      <c r="F16" s="295"/>
      <c r="G16" s="298"/>
      <c r="H16" s="297">
        <f t="shared" si="0"/>
        <v>0</v>
      </c>
      <c r="I16" s="297">
        <f t="shared" si="1"/>
        <v>0</v>
      </c>
    </row>
    <row r="17" spans="2:9" x14ac:dyDescent="0.35">
      <c r="B17" s="146"/>
      <c r="C17" s="144" t="s">
        <v>176</v>
      </c>
      <c r="D17" s="260"/>
      <c r="E17" s="296">
        <f>SUM(E18:E35)</f>
        <v>-107406449.1114991</v>
      </c>
      <c r="F17" s="296">
        <f>SUM(F18:F35)</f>
        <v>0</v>
      </c>
      <c r="G17" s="299"/>
      <c r="H17" s="296">
        <f>SUM(H18:H35)</f>
        <v>-5430841.9310226422</v>
      </c>
      <c r="I17" s="296">
        <f>SUM(I18:I35)</f>
        <v>0</v>
      </c>
    </row>
    <row r="18" spans="2:9" x14ac:dyDescent="0.35">
      <c r="B18" s="385" t="s">
        <v>592</v>
      </c>
      <c r="C18" s="146" t="s">
        <v>559</v>
      </c>
      <c r="D18" s="260"/>
      <c r="E18" s="295">
        <v>-98942992.470233038</v>
      </c>
      <c r="F18" s="295"/>
      <c r="G18" s="298">
        <v>5.0563462212449284E-2</v>
      </c>
      <c r="H18" s="297">
        <f t="shared" si="0"/>
        <v>-5002900.2609552825</v>
      </c>
      <c r="I18" s="297">
        <f t="shared" si="1"/>
        <v>0</v>
      </c>
    </row>
    <row r="19" spans="2:9" x14ac:dyDescent="0.35">
      <c r="B19" s="385" t="s">
        <v>592</v>
      </c>
      <c r="C19" s="146" t="s">
        <v>560</v>
      </c>
      <c r="D19" s="260"/>
      <c r="E19" s="295">
        <v>-896322.43599999952</v>
      </c>
      <c r="F19" s="295"/>
      <c r="G19" s="298">
        <f>G18</f>
        <v>5.0563462212449284E-2</v>
      </c>
      <c r="H19" s="297">
        <f t="shared" si="0"/>
        <v>-45321.165622856468</v>
      </c>
      <c r="I19" s="297">
        <f t="shared" si="1"/>
        <v>0</v>
      </c>
    </row>
    <row r="20" spans="2:9" x14ac:dyDescent="0.35">
      <c r="B20" s="385" t="s">
        <v>590</v>
      </c>
      <c r="C20" s="146" t="s">
        <v>561</v>
      </c>
      <c r="D20" s="260"/>
      <c r="E20" s="295">
        <v>-7567134.2052660659</v>
      </c>
      <c r="F20" s="295"/>
      <c r="G20" s="298">
        <f>G19</f>
        <v>5.0563462212449284E-2</v>
      </c>
      <c r="H20" s="297">
        <f t="shared" si="0"/>
        <v>-382620.50444450317</v>
      </c>
      <c r="I20" s="297">
        <f t="shared" si="1"/>
        <v>0</v>
      </c>
    </row>
    <row r="21" spans="2:9" x14ac:dyDescent="0.35">
      <c r="B21" s="146"/>
      <c r="C21" s="146"/>
      <c r="D21" s="260"/>
      <c r="E21" s="295"/>
      <c r="F21" s="295"/>
      <c r="G21" s="298"/>
      <c r="H21" s="297">
        <f t="shared" si="0"/>
        <v>0</v>
      </c>
      <c r="I21" s="297">
        <f t="shared" si="1"/>
        <v>0</v>
      </c>
    </row>
    <row r="22" spans="2:9" x14ac:dyDescent="0.35">
      <c r="B22" s="146"/>
      <c r="C22" s="146"/>
      <c r="D22" s="260"/>
      <c r="E22" s="295"/>
      <c r="F22" s="295"/>
      <c r="G22" s="298"/>
      <c r="H22" s="297">
        <f t="shared" si="0"/>
        <v>0</v>
      </c>
      <c r="I22" s="297">
        <f t="shared" si="1"/>
        <v>0</v>
      </c>
    </row>
    <row r="23" spans="2:9" x14ac:dyDescent="0.35">
      <c r="B23" s="146"/>
      <c r="C23" s="146"/>
      <c r="D23" s="260"/>
      <c r="E23" s="295"/>
      <c r="F23" s="295"/>
      <c r="G23" s="298"/>
      <c r="H23" s="297">
        <f t="shared" si="0"/>
        <v>0</v>
      </c>
      <c r="I23" s="297">
        <f t="shared" si="1"/>
        <v>0</v>
      </c>
    </row>
    <row r="24" spans="2:9" x14ac:dyDescent="0.35">
      <c r="B24" s="146"/>
      <c r="C24" s="146"/>
      <c r="D24" s="260"/>
      <c r="E24" s="295"/>
      <c r="F24" s="295"/>
      <c r="G24" s="298"/>
      <c r="H24" s="297">
        <f t="shared" si="0"/>
        <v>0</v>
      </c>
      <c r="I24" s="297">
        <f t="shared" si="1"/>
        <v>0</v>
      </c>
    </row>
    <row r="25" spans="2:9" x14ac:dyDescent="0.35">
      <c r="B25" s="146"/>
      <c r="C25" s="146"/>
      <c r="D25" s="260"/>
      <c r="E25" s="295"/>
      <c r="F25" s="295"/>
      <c r="G25" s="298"/>
      <c r="H25" s="297">
        <f t="shared" si="0"/>
        <v>0</v>
      </c>
      <c r="I25" s="297">
        <f t="shared" si="1"/>
        <v>0</v>
      </c>
    </row>
    <row r="26" spans="2:9" x14ac:dyDescent="0.35">
      <c r="B26" s="146"/>
      <c r="C26" s="146"/>
      <c r="D26" s="260"/>
      <c r="E26" s="295"/>
      <c r="F26" s="295"/>
      <c r="G26" s="298"/>
      <c r="H26" s="297">
        <f t="shared" si="0"/>
        <v>0</v>
      </c>
      <c r="I26" s="297">
        <f t="shared" si="1"/>
        <v>0</v>
      </c>
    </row>
    <row r="27" spans="2:9" x14ac:dyDescent="0.35">
      <c r="B27" s="146"/>
      <c r="C27" s="146"/>
      <c r="D27" s="260"/>
      <c r="E27" s="295"/>
      <c r="F27" s="295"/>
      <c r="G27" s="298"/>
      <c r="H27" s="297">
        <f t="shared" si="0"/>
        <v>0</v>
      </c>
      <c r="I27" s="297">
        <f t="shared" si="1"/>
        <v>0</v>
      </c>
    </row>
    <row r="28" spans="2:9" x14ac:dyDescent="0.35">
      <c r="B28" s="146"/>
      <c r="C28" s="146"/>
      <c r="D28" s="260"/>
      <c r="E28" s="295"/>
      <c r="F28" s="295"/>
      <c r="G28" s="298"/>
      <c r="H28" s="297">
        <f t="shared" si="0"/>
        <v>0</v>
      </c>
      <c r="I28" s="297">
        <f t="shared" si="1"/>
        <v>0</v>
      </c>
    </row>
    <row r="29" spans="2:9" x14ac:dyDescent="0.35">
      <c r="B29" s="146"/>
      <c r="C29" s="146"/>
      <c r="D29" s="260"/>
      <c r="E29" s="295"/>
      <c r="F29" s="295"/>
      <c r="G29" s="298"/>
      <c r="H29" s="297">
        <f t="shared" si="0"/>
        <v>0</v>
      </c>
      <c r="I29" s="297">
        <f t="shared" si="1"/>
        <v>0</v>
      </c>
    </row>
    <row r="30" spans="2:9" x14ac:dyDescent="0.35">
      <c r="B30" s="146"/>
      <c r="C30" s="146"/>
      <c r="D30" s="260"/>
      <c r="E30" s="295"/>
      <c r="F30" s="295"/>
      <c r="G30" s="298"/>
      <c r="H30" s="297">
        <f t="shared" si="0"/>
        <v>0</v>
      </c>
      <c r="I30" s="297">
        <f t="shared" si="1"/>
        <v>0</v>
      </c>
    </row>
    <row r="31" spans="2:9" x14ac:dyDescent="0.35">
      <c r="B31" s="146"/>
      <c r="C31" s="146"/>
      <c r="D31" s="260"/>
      <c r="E31" s="295"/>
      <c r="F31" s="295"/>
      <c r="G31" s="298"/>
      <c r="H31" s="297">
        <f t="shared" si="0"/>
        <v>0</v>
      </c>
      <c r="I31" s="297">
        <f t="shared" si="1"/>
        <v>0</v>
      </c>
    </row>
    <row r="32" spans="2:9" x14ac:dyDescent="0.35">
      <c r="B32" s="146"/>
      <c r="C32" s="146"/>
      <c r="D32" s="260"/>
      <c r="E32" s="295"/>
      <c r="F32" s="295"/>
      <c r="G32" s="298"/>
      <c r="H32" s="297">
        <f t="shared" si="0"/>
        <v>0</v>
      </c>
      <c r="I32" s="297">
        <f t="shared" si="1"/>
        <v>0</v>
      </c>
    </row>
    <row r="33" spans="2:9" x14ac:dyDescent="0.35">
      <c r="B33" s="146"/>
      <c r="C33" s="146"/>
      <c r="D33" s="260"/>
      <c r="E33" s="295"/>
      <c r="F33" s="295"/>
      <c r="G33" s="298"/>
      <c r="H33" s="297">
        <f t="shared" si="0"/>
        <v>0</v>
      </c>
      <c r="I33" s="297">
        <f t="shared" si="1"/>
        <v>0</v>
      </c>
    </row>
    <row r="34" spans="2:9" x14ac:dyDescent="0.35">
      <c r="B34" s="146"/>
      <c r="C34" s="146"/>
      <c r="D34" s="260"/>
      <c r="E34" s="295"/>
      <c r="F34" s="295"/>
      <c r="G34" s="298"/>
      <c r="H34" s="297">
        <f t="shared" si="0"/>
        <v>0</v>
      </c>
      <c r="I34" s="297">
        <f t="shared" si="1"/>
        <v>0</v>
      </c>
    </row>
    <row r="35" spans="2:9" x14ac:dyDescent="0.35">
      <c r="B35" s="146"/>
      <c r="C35" s="146"/>
      <c r="D35" s="260"/>
      <c r="E35" s="295"/>
      <c r="F35" s="295"/>
      <c r="G35" s="298"/>
      <c r="H35" s="297">
        <f t="shared" si="0"/>
        <v>0</v>
      </c>
      <c r="I35" s="297">
        <f t="shared" si="1"/>
        <v>0</v>
      </c>
    </row>
    <row r="36" spans="2:9" ht="13.15" x14ac:dyDescent="0.4">
      <c r="B36" s="42"/>
      <c r="C36" s="475" t="s">
        <v>133</v>
      </c>
      <c r="D36" s="476"/>
      <c r="E36" s="297">
        <f>SUM(E9:E17)</f>
        <v>-137849774.6574991</v>
      </c>
      <c r="F36" s="297">
        <f>SUM(F9:F17)</f>
        <v>0</v>
      </c>
      <c r="G36" s="261"/>
      <c r="H36" s="297">
        <f>SUM(H9:H17)</f>
        <v>-6807614.9412335549</v>
      </c>
      <c r="I36" s="297">
        <f>SUM(I9:I17)</f>
        <v>0</v>
      </c>
    </row>
  </sheetData>
  <mergeCells count="3">
    <mergeCell ref="B1:C1"/>
    <mergeCell ref="C36:D36"/>
    <mergeCell ref="E2:G4"/>
  </mergeCells>
  <phoneticPr fontId="35" type="noConversion"/>
  <pageMargins left="0.75" right="0.75" top="1" bottom="1" header="0.5" footer="0.5"/>
  <pageSetup paperSize="9" scale="30" orientation="landscape" r:id="rId1"/>
  <headerFooter alignWithMargins="0"/>
  <ignoredErrors>
    <ignoredError sqref="H17:I1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rgb="FF009999"/>
    <pageSetUpPr fitToPage="1"/>
  </sheetPr>
  <dimension ref="A1:G100"/>
  <sheetViews>
    <sheetView zoomScale="80" zoomScaleNormal="80" workbookViewId="0"/>
  </sheetViews>
  <sheetFormatPr defaultColWidth="9.1328125" defaultRowHeight="12.75" x14ac:dyDescent="0.35"/>
  <cols>
    <col min="1" max="1" width="12" style="22" customWidth="1"/>
    <col min="2" max="2" width="21.59765625" style="22" customWidth="1"/>
    <col min="3" max="3" width="64.86328125" style="22" customWidth="1"/>
    <col min="4" max="4" width="15.73046875" style="22" bestFit="1" customWidth="1"/>
    <col min="5" max="5" width="20.86328125" style="22" customWidth="1"/>
    <col min="6" max="16384" width="9.1328125" style="22"/>
  </cols>
  <sheetData>
    <row r="1" spans="2:5" ht="20.65" x14ac:dyDescent="0.6">
      <c r="B1" s="479" t="s">
        <v>195</v>
      </c>
      <c r="C1" s="479"/>
    </row>
    <row r="2" spans="2:5" ht="13.9" x14ac:dyDescent="0.4">
      <c r="B2" s="51" t="str">
        <f>Tradingname</f>
        <v>GOLDFIELDS GAS TRANSMISSION PTY LTD</v>
      </c>
      <c r="C2" s="52"/>
    </row>
    <row r="3" spans="2:5" ht="13.9" x14ac:dyDescent="0.4">
      <c r="B3" s="53" t="s">
        <v>238</v>
      </c>
      <c r="C3" s="54" t="str">
        <f>TEXT(Yearstart,"dd/mm/yyyy")&amp;" to "&amp;TEXT(Yearending,"dd/mm/yyyy")</f>
        <v>01/07/2020 to 30/06/2021</v>
      </c>
    </row>
    <row r="4" spans="2:5" ht="20.65" x14ac:dyDescent="0.6">
      <c r="B4" s="20"/>
      <c r="D4" s="44"/>
    </row>
    <row r="5" spans="2:5" ht="15" x14ac:dyDescent="0.35">
      <c r="B5" s="469" t="s">
        <v>196</v>
      </c>
      <c r="C5" s="469"/>
      <c r="D5" s="59"/>
    </row>
    <row r="7" spans="2:5" ht="26.25" x14ac:dyDescent="0.35">
      <c r="B7" s="118" t="s">
        <v>221</v>
      </c>
      <c r="C7" s="119" t="s">
        <v>19</v>
      </c>
      <c r="D7" s="119" t="s">
        <v>229</v>
      </c>
      <c r="E7" s="119" t="s">
        <v>230</v>
      </c>
    </row>
    <row r="8" spans="2:5" ht="13.15" x14ac:dyDescent="0.35">
      <c r="B8" s="216"/>
      <c r="C8" s="331" t="s">
        <v>484</v>
      </c>
      <c r="D8" s="217"/>
      <c r="E8" s="217"/>
    </row>
    <row r="9" spans="2:5" ht="13.15" x14ac:dyDescent="0.4">
      <c r="B9" s="158"/>
      <c r="C9" s="147" t="s">
        <v>141</v>
      </c>
      <c r="D9" s="148" t="s">
        <v>181</v>
      </c>
      <c r="E9" s="149" t="s">
        <v>181</v>
      </c>
    </row>
    <row r="10" spans="2:5" x14ac:dyDescent="0.35">
      <c r="B10" s="386">
        <v>2.4</v>
      </c>
      <c r="C10" s="332" t="s">
        <v>487</v>
      </c>
      <c r="D10" s="300">
        <f>SUMIF('3.3 Depreciation amortisation'!$D$9:$D$52,'3. Statement of pipeline assets'!C9,'3.3 Depreciation amortisation'!$H$9:$H$52)</f>
        <v>0</v>
      </c>
      <c r="E10" s="295">
        <v>0</v>
      </c>
    </row>
    <row r="11" spans="2:5" x14ac:dyDescent="0.35">
      <c r="B11" s="386">
        <v>2.4</v>
      </c>
      <c r="C11" s="332" t="s">
        <v>74</v>
      </c>
      <c r="D11" s="300">
        <f>SUMIF('3.3 Depreciation amortisation'!$D$9:$D$52,'3. Statement of pipeline assets'!C9,'3.3 Depreciation amortisation'!$I$9:$I$52)</f>
        <v>1456218.5847619064</v>
      </c>
      <c r="E11" s="295">
        <v>1456717.6150961192</v>
      </c>
    </row>
    <row r="12" spans="2:5" x14ac:dyDescent="0.35">
      <c r="B12" s="386">
        <v>2.4</v>
      </c>
      <c r="C12" s="332" t="s">
        <v>485</v>
      </c>
      <c r="D12" s="300">
        <f>SUMIF('3.3 Depreciation amortisation'!$D$9:$D$52,'3. Statement of pipeline assets'!C9,'3.3 Depreciation amortisation'!$J$9:$J$52)</f>
        <v>0</v>
      </c>
      <c r="E12" s="295">
        <v>0</v>
      </c>
    </row>
    <row r="13" spans="2:5" x14ac:dyDescent="0.35">
      <c r="B13" s="160"/>
      <c r="C13" s="150" t="s">
        <v>140</v>
      </c>
      <c r="D13" s="300">
        <f>SUM(D10:D12)</f>
        <v>1456218.5847619064</v>
      </c>
      <c r="E13" s="300">
        <f>SUM(E10:E12)</f>
        <v>1456717.6150961192</v>
      </c>
    </row>
    <row r="14" spans="2:5" x14ac:dyDescent="0.35">
      <c r="B14" s="386">
        <v>2.4</v>
      </c>
      <c r="C14" s="332" t="s">
        <v>2</v>
      </c>
      <c r="D14" s="300">
        <f>SUMIF('3.3 Depreciation amortisation'!$D$9:$D$52,'3. Statement of pipeline assets'!C9,'3.3 Depreciation amortisation'!$M$9:$M$52)+SUMIF('3.3 Depreciation amortisation'!$D$9:$D$52,'3. Statement of pipeline assets'!C9,'3.3 Depreciation amortisation'!$N$9:$N$52)</f>
        <v>-54316.617730822254</v>
      </c>
      <c r="E14" s="295">
        <v>-36107.647542120765</v>
      </c>
    </row>
    <row r="15" spans="2:5" x14ac:dyDescent="0.35">
      <c r="B15" s="386">
        <v>2.4</v>
      </c>
      <c r="C15" s="332" t="s">
        <v>486</v>
      </c>
      <c r="D15" s="300">
        <f>SUMIF('3.3 Depreciation amortisation'!$D$9:$D$52,'3. Statement of pipeline assets'!C9,'3.3 Depreciation amortisation'!$K$9:$K$52)</f>
        <v>0</v>
      </c>
      <c r="E15" s="295">
        <v>0</v>
      </c>
    </row>
    <row r="16" spans="2:5" x14ac:dyDescent="0.35">
      <c r="B16" s="160"/>
      <c r="C16" s="150" t="s">
        <v>67</v>
      </c>
      <c r="D16" s="300">
        <f>SUM(D13:D15)</f>
        <v>1401901.9670310842</v>
      </c>
      <c r="E16" s="300">
        <f>SUM(E13:E15)</f>
        <v>1420609.9675539986</v>
      </c>
    </row>
    <row r="17" spans="1:5" ht="13.15" x14ac:dyDescent="0.4">
      <c r="B17" s="158"/>
      <c r="C17" s="147" t="s">
        <v>85</v>
      </c>
      <c r="D17" s="301"/>
      <c r="E17" s="302"/>
    </row>
    <row r="18" spans="1:5" x14ac:dyDescent="0.35">
      <c r="B18" s="386">
        <v>2.4</v>
      </c>
      <c r="C18" s="332" t="s">
        <v>487</v>
      </c>
      <c r="D18" s="300">
        <f>SUMIF('3.3 Depreciation amortisation'!$D$9:$D$52,'3. Statement of pipeline assets'!C17,'3.3 Depreciation amortisation'!$H$9:$H$52)</f>
        <v>0</v>
      </c>
      <c r="E18" s="303">
        <v>0</v>
      </c>
    </row>
    <row r="19" spans="1:5" x14ac:dyDescent="0.35">
      <c r="B19" s="386">
        <v>2.4</v>
      </c>
      <c r="C19" s="332" t="s">
        <v>74</v>
      </c>
      <c r="D19" s="300">
        <f>SUMIF('3.3 Depreciation amortisation'!$D$9:$D$52,'3. Statement of pipeline assets'!C17,'3.3 Depreciation amortisation'!$I$9:$I$52)</f>
        <v>231073569.02230793</v>
      </c>
      <c r="E19" s="303">
        <v>219081235.47430146</v>
      </c>
    </row>
    <row r="20" spans="1:5" x14ac:dyDescent="0.35">
      <c r="A20" s="214"/>
      <c r="B20" s="386">
        <v>2.4</v>
      </c>
      <c r="C20" s="332" t="s">
        <v>485</v>
      </c>
      <c r="D20" s="300">
        <f>SUMIF('3.3 Depreciation amortisation'!$D$9:$D$52,'3. Statement of pipeline assets'!C17,'3.3 Depreciation amortisation'!$J$9:$J$52)</f>
        <v>0</v>
      </c>
      <c r="E20" s="303">
        <v>0</v>
      </c>
    </row>
    <row r="21" spans="1:5" x14ac:dyDescent="0.35">
      <c r="B21" s="386">
        <v>2.4</v>
      </c>
      <c r="C21" s="332" t="s">
        <v>2</v>
      </c>
      <c r="D21" s="300">
        <f>SUMIF('3.3 Depreciation amortisation'!$D$9:$D$52,'3. Statement of pipeline assets'!C17,'3.3 Depreciation amortisation'!$M$9:$M$52)+SUMIF('3.3 Depreciation amortisation'!$D$9:$D$52,'3. Statement of pipeline assets'!C17,'3.3 Depreciation amortisation'!$N$9:$N$52)</f>
        <v>-52939987.690910406</v>
      </c>
      <c r="E21" s="303">
        <v>-46680523.820216082</v>
      </c>
    </row>
    <row r="22" spans="1:5" x14ac:dyDescent="0.35">
      <c r="B22" s="386">
        <v>2.4</v>
      </c>
      <c r="C22" s="332" t="s">
        <v>488</v>
      </c>
      <c r="D22" s="300">
        <f>SUMIF('3.3 Depreciation amortisation'!$D$9:$D$52,'3. Statement of pipeline assets'!C17,'3.3 Depreciation amortisation'!$K$9:$K$52)</f>
        <v>0</v>
      </c>
      <c r="E22" s="303">
        <v>0</v>
      </c>
    </row>
    <row r="23" spans="1:5" x14ac:dyDescent="0.35">
      <c r="B23" s="160"/>
      <c r="C23" s="150" t="s">
        <v>86</v>
      </c>
      <c r="D23" s="300">
        <f>SUM(D18:D22)</f>
        <v>178133581.33139753</v>
      </c>
      <c r="E23" s="300">
        <f>SUM(E18:E22)</f>
        <v>172400711.65408537</v>
      </c>
    </row>
    <row r="24" spans="1:5" ht="13.15" x14ac:dyDescent="0.4">
      <c r="B24" s="158"/>
      <c r="C24" s="147" t="s">
        <v>142</v>
      </c>
      <c r="D24" s="301"/>
      <c r="E24" s="302"/>
    </row>
    <row r="25" spans="1:5" x14ac:dyDescent="0.35">
      <c r="B25" s="386">
        <v>2.4</v>
      </c>
      <c r="C25" s="332" t="s">
        <v>487</v>
      </c>
      <c r="D25" s="300">
        <f>SUMIF('3.3 Depreciation amortisation'!$D$9:$D$52,'3. Statement of pipeline assets'!C24,'3.3 Depreciation amortisation'!$H$9:$H$52)</f>
        <v>0</v>
      </c>
      <c r="E25" s="303">
        <v>0</v>
      </c>
    </row>
    <row r="26" spans="1:5" x14ac:dyDescent="0.35">
      <c r="B26" s="386">
        <v>2.4</v>
      </c>
      <c r="C26" s="332" t="s">
        <v>74</v>
      </c>
      <c r="D26" s="300">
        <f>SUMIF('3.3 Depreciation amortisation'!$D$9:$D$52,'3. Statement of pipeline assets'!C24,'3.3 Depreciation amortisation'!$I$9:$I$52)</f>
        <v>0</v>
      </c>
      <c r="E26" s="303">
        <v>0</v>
      </c>
    </row>
    <row r="27" spans="1:5" x14ac:dyDescent="0.35">
      <c r="B27" s="386">
        <v>2.4</v>
      </c>
      <c r="C27" s="332" t="s">
        <v>485</v>
      </c>
      <c r="D27" s="300">
        <f>SUMIF('3.3 Depreciation amortisation'!$D$9:$D$52,'3. Statement of pipeline assets'!C24,'3.3 Depreciation amortisation'!$J$9:$J$52)</f>
        <v>0</v>
      </c>
      <c r="E27" s="303">
        <v>0</v>
      </c>
    </row>
    <row r="28" spans="1:5" x14ac:dyDescent="0.35">
      <c r="B28" s="386">
        <v>2.4</v>
      </c>
      <c r="C28" s="332" t="s">
        <v>2</v>
      </c>
      <c r="D28" s="300">
        <f>SUMIF('3.3 Depreciation amortisation'!$D$9:$D$52,'3. Statement of pipeline assets'!C24,'3.3 Depreciation amortisation'!$M$9:$M$52)+SUMIF('3.3 Depreciation amortisation'!$D$9:$D$52,'3. Statement of pipeline assets'!C24,'3.3 Depreciation amortisation'!$N$9:$N$52)</f>
        <v>0</v>
      </c>
      <c r="E28" s="303">
        <v>0</v>
      </c>
    </row>
    <row r="29" spans="1:5" x14ac:dyDescent="0.35">
      <c r="B29" s="386">
        <v>2.4</v>
      </c>
      <c r="C29" s="332" t="s">
        <v>488</v>
      </c>
      <c r="D29" s="300">
        <f>SUMIF('3.3 Depreciation amortisation'!$D$9:$D$52,'3. Statement of pipeline assets'!C24,'3.3 Depreciation amortisation'!$K$9:$K$52)</f>
        <v>0</v>
      </c>
      <c r="E29" s="303">
        <v>0</v>
      </c>
    </row>
    <row r="30" spans="1:5" x14ac:dyDescent="0.35">
      <c r="B30" s="160"/>
      <c r="C30" s="150" t="s">
        <v>143</v>
      </c>
      <c r="D30" s="300">
        <f>SUM(D25:D29)</f>
        <v>0</v>
      </c>
      <c r="E30" s="300">
        <f>SUM(E25:E29)</f>
        <v>0</v>
      </c>
    </row>
    <row r="31" spans="1:5" ht="13.15" x14ac:dyDescent="0.4">
      <c r="B31" s="158"/>
      <c r="C31" s="147" t="s">
        <v>144</v>
      </c>
      <c r="D31" s="301"/>
      <c r="E31" s="302"/>
    </row>
    <row r="32" spans="1:5" x14ac:dyDescent="0.35">
      <c r="B32" s="386">
        <v>2.4</v>
      </c>
      <c r="C32" s="332" t="s">
        <v>487</v>
      </c>
      <c r="D32" s="300">
        <f>SUMIF('3.3 Depreciation amortisation'!$D$9:$D$52,'3. Statement of pipeline assets'!C31,'3.3 Depreciation amortisation'!$H$9:$H$52)</f>
        <v>0</v>
      </c>
      <c r="E32" s="303">
        <v>0</v>
      </c>
    </row>
    <row r="33" spans="2:5" x14ac:dyDescent="0.35">
      <c r="B33" s="386">
        <v>2.4</v>
      </c>
      <c r="C33" s="332" t="s">
        <v>74</v>
      </c>
      <c r="D33" s="300">
        <f>SUMIF('3.3 Depreciation amortisation'!$D$9:$D$52,'3. Statement of pipeline assets'!C31,'3.3 Depreciation amortisation'!$I$9:$I$52)</f>
        <v>0</v>
      </c>
      <c r="E33" s="303">
        <v>0</v>
      </c>
    </row>
    <row r="34" spans="2:5" x14ac:dyDescent="0.35">
      <c r="B34" s="386">
        <v>2.4</v>
      </c>
      <c r="C34" s="332" t="s">
        <v>485</v>
      </c>
      <c r="D34" s="300">
        <f>SUMIF('3.3 Depreciation amortisation'!$D$9:$D$52,'3. Statement of pipeline assets'!C31,'3.3 Depreciation amortisation'!$J$9:$J$52)</f>
        <v>0</v>
      </c>
      <c r="E34" s="303">
        <v>0</v>
      </c>
    </row>
    <row r="35" spans="2:5" x14ac:dyDescent="0.35">
      <c r="B35" s="386">
        <v>2.4</v>
      </c>
      <c r="C35" s="332" t="s">
        <v>2</v>
      </c>
      <c r="D35" s="300">
        <f>SUMIF('3.3 Depreciation amortisation'!$D$9:$D$52,'3. Statement of pipeline assets'!C31,'3.3 Depreciation amortisation'!$M$9:$M$52)+SUMIF('3.3 Depreciation amortisation'!$D$9:$D$52,'3. Statement of pipeline assets'!C31,'3.3 Depreciation amortisation'!$N$9:$N$52)</f>
        <v>0</v>
      </c>
      <c r="E35" s="303">
        <v>0</v>
      </c>
    </row>
    <row r="36" spans="2:5" x14ac:dyDescent="0.35">
      <c r="B36" s="386">
        <v>2.4</v>
      </c>
      <c r="C36" s="332" t="s">
        <v>488</v>
      </c>
      <c r="D36" s="300">
        <f>SUMIF('3.3 Depreciation amortisation'!$D$9:$D$52,'3. Statement of pipeline assets'!C31,'3.3 Depreciation amortisation'!$K$9:$K$52)</f>
        <v>0</v>
      </c>
      <c r="E36" s="303">
        <v>0</v>
      </c>
    </row>
    <row r="37" spans="2:5" x14ac:dyDescent="0.35">
      <c r="B37" s="160"/>
      <c r="C37" s="150" t="s">
        <v>145</v>
      </c>
      <c r="D37" s="300">
        <f>SUM(D32:D36)</f>
        <v>0</v>
      </c>
      <c r="E37" s="300">
        <f>SUM(E32:E36)</f>
        <v>0</v>
      </c>
    </row>
    <row r="38" spans="2:5" ht="13.15" x14ac:dyDescent="0.4">
      <c r="B38" s="158"/>
      <c r="C38" s="334" t="s">
        <v>489</v>
      </c>
      <c r="D38" s="301"/>
      <c r="E38" s="302"/>
    </row>
    <row r="39" spans="2:5" x14ac:dyDescent="0.35">
      <c r="B39" s="386">
        <v>2.4</v>
      </c>
      <c r="C39" s="332" t="s">
        <v>487</v>
      </c>
      <c r="D39" s="300">
        <f>SUMIF('3.3 Depreciation amortisation'!$D$9:$D$52,'3. Statement of pipeline assets'!C38,'3.3 Depreciation amortisation'!$H$9:$H$52)</f>
        <v>0</v>
      </c>
      <c r="E39" s="303">
        <v>0</v>
      </c>
    </row>
    <row r="40" spans="2:5" x14ac:dyDescent="0.35">
      <c r="B40" s="386">
        <v>2.4</v>
      </c>
      <c r="C40" s="332" t="s">
        <v>74</v>
      </c>
      <c r="D40" s="300">
        <f>SUMIF('3.3 Depreciation amortisation'!$D$9:$D$52,'3. Statement of pipeline assets'!C38,'3.3 Depreciation amortisation'!$I$9:$I$52)</f>
        <v>0</v>
      </c>
      <c r="E40" s="303">
        <v>0</v>
      </c>
    </row>
    <row r="41" spans="2:5" x14ac:dyDescent="0.35">
      <c r="B41" s="386">
        <v>2.4</v>
      </c>
      <c r="C41" s="332" t="s">
        <v>485</v>
      </c>
      <c r="D41" s="300">
        <f>SUMIF('3.3 Depreciation amortisation'!$D$9:$D$52,'3. Statement of pipeline assets'!C38,'3.3 Depreciation amortisation'!$J$9:$J$52)</f>
        <v>0</v>
      </c>
      <c r="E41" s="303">
        <v>0</v>
      </c>
    </row>
    <row r="42" spans="2:5" x14ac:dyDescent="0.35">
      <c r="B42" s="386">
        <v>2.4</v>
      </c>
      <c r="C42" s="332" t="s">
        <v>2</v>
      </c>
      <c r="D42" s="300">
        <f>SUMIF('3.3 Depreciation amortisation'!$D$9:$D$52,'3. Statement of pipeline assets'!C38,'3.3 Depreciation amortisation'!$M$9:$M$52)+SUMIF('3.3 Depreciation amortisation'!$D$9:$D$52,'3. Statement of pipeline assets'!C38,'3.3 Depreciation amortisation'!$N$9:$N$52)</f>
        <v>0</v>
      </c>
      <c r="E42" s="303">
        <v>0</v>
      </c>
    </row>
    <row r="43" spans="2:5" x14ac:dyDescent="0.35">
      <c r="B43" s="386">
        <v>2.4</v>
      </c>
      <c r="C43" s="332" t="s">
        <v>488</v>
      </c>
      <c r="D43" s="300">
        <f>SUMIF('3.3 Depreciation amortisation'!$D$9:$D$52,'3. Statement of pipeline assets'!C38,'3.3 Depreciation amortisation'!$K$9:$K$52)</f>
        <v>0</v>
      </c>
      <c r="E43" s="303">
        <v>0</v>
      </c>
    </row>
    <row r="44" spans="2:5" x14ac:dyDescent="0.35">
      <c r="B44" s="160"/>
      <c r="C44" s="333" t="s">
        <v>490</v>
      </c>
      <c r="D44" s="300">
        <f>SUM(D39:D43)</f>
        <v>0</v>
      </c>
      <c r="E44" s="300">
        <f>SUM(E39:E43)</f>
        <v>0</v>
      </c>
    </row>
    <row r="45" spans="2:5" ht="13.15" x14ac:dyDescent="0.4">
      <c r="B45" s="158"/>
      <c r="C45" s="147" t="s">
        <v>146</v>
      </c>
      <c r="D45" s="301"/>
      <c r="E45" s="302"/>
    </row>
    <row r="46" spans="2:5" x14ac:dyDescent="0.35">
      <c r="B46" s="386">
        <v>2.4</v>
      </c>
      <c r="C46" s="332" t="s">
        <v>487</v>
      </c>
      <c r="D46" s="300">
        <f>SUMIF('3.3 Depreciation amortisation'!$D$9:$D$52,'3. Statement of pipeline assets'!C45,'3.3 Depreciation amortisation'!$H$9:$H$52)</f>
        <v>0</v>
      </c>
      <c r="E46" s="303">
        <v>0</v>
      </c>
    </row>
    <row r="47" spans="2:5" x14ac:dyDescent="0.35">
      <c r="B47" s="386">
        <v>2.4</v>
      </c>
      <c r="C47" s="332" t="s">
        <v>74</v>
      </c>
      <c r="D47" s="300">
        <f>SUMIF('3.3 Depreciation amortisation'!$D$9:$D$52,'3. Statement of pipeline assets'!C45,'3.3 Depreciation amortisation'!$I$9:$I$52)</f>
        <v>1438535.9275012382</v>
      </c>
      <c r="E47" s="303">
        <v>1432148.6629661073</v>
      </c>
    </row>
    <row r="48" spans="2:5" x14ac:dyDescent="0.35">
      <c r="B48" s="386">
        <v>2.4</v>
      </c>
      <c r="C48" s="332" t="s">
        <v>485</v>
      </c>
      <c r="D48" s="300">
        <f>SUMIF('3.3 Depreciation amortisation'!$D$9:$D$52,'3. Statement of pipeline assets'!C45,'3.3 Depreciation amortisation'!$J$9:$J$52)</f>
        <v>0</v>
      </c>
      <c r="E48" s="303">
        <v>0</v>
      </c>
    </row>
    <row r="49" spans="2:5" x14ac:dyDescent="0.35">
      <c r="B49" s="386">
        <v>2.4</v>
      </c>
      <c r="C49" s="332" t="s">
        <v>2</v>
      </c>
      <c r="D49" s="300">
        <f>SUMIF('3.3 Depreciation amortisation'!$D$9:$D$52,'3. Statement of pipeline assets'!C45,'3.3 Depreciation amortisation'!$M$9:$M$52)+SUMIF('3.3 Depreciation amortisation'!$D$9:$D$52,'3. Statement of pipeline assets'!C45,'3.3 Depreciation amortisation'!$N$9:$N$52)</f>
        <v>-449627.54794179194</v>
      </c>
      <c r="E49" s="303">
        <v>-354150.97041071812</v>
      </c>
    </row>
    <row r="50" spans="2:5" x14ac:dyDescent="0.35">
      <c r="B50" s="386">
        <v>2.4</v>
      </c>
      <c r="C50" s="332" t="s">
        <v>488</v>
      </c>
      <c r="D50" s="300">
        <f>SUMIF('3.3 Depreciation amortisation'!$D$9:$D$52,'3. Statement of pipeline assets'!C45,'3.3 Depreciation amortisation'!$K$9:$K$52)</f>
        <v>0</v>
      </c>
      <c r="E50" s="303">
        <v>0</v>
      </c>
    </row>
    <row r="51" spans="2:5" x14ac:dyDescent="0.35">
      <c r="B51" s="160"/>
      <c r="C51" s="150" t="s">
        <v>147</v>
      </c>
      <c r="D51" s="300">
        <f>SUM(D46:D50)</f>
        <v>988908.37955944624</v>
      </c>
      <c r="E51" s="300">
        <f>SUM(E46:E50)</f>
        <v>1077997.6925553891</v>
      </c>
    </row>
    <row r="52" spans="2:5" ht="13.15" x14ac:dyDescent="0.4">
      <c r="B52" s="158"/>
      <c r="C52" s="147" t="s">
        <v>1</v>
      </c>
      <c r="D52" s="301"/>
      <c r="E52" s="302"/>
    </row>
    <row r="53" spans="2:5" x14ac:dyDescent="0.35">
      <c r="B53" s="386">
        <v>2.4</v>
      </c>
      <c r="C53" s="332" t="s">
        <v>487</v>
      </c>
      <c r="D53" s="300">
        <f>SUMIF('3.3 Depreciation amortisation'!$D$9:$D$52,'3. Statement of pipeline assets'!C52,'3.3 Depreciation amortisation'!$H$9:$H$52)</f>
        <v>0</v>
      </c>
      <c r="E53" s="303">
        <v>0</v>
      </c>
    </row>
    <row r="54" spans="2:5" x14ac:dyDescent="0.35">
      <c r="B54" s="386">
        <v>2.4</v>
      </c>
      <c r="C54" s="332" t="s">
        <v>74</v>
      </c>
      <c r="D54" s="300">
        <f>SUMIF('3.3 Depreciation amortisation'!$D$9:$D$52,'3. Statement of pipeline assets'!C52,'3.3 Depreciation amortisation'!$I$9:$I$52)</f>
        <v>0</v>
      </c>
      <c r="E54" s="303">
        <v>0</v>
      </c>
    </row>
    <row r="55" spans="2:5" x14ac:dyDescent="0.35">
      <c r="B55" s="386">
        <v>2.4</v>
      </c>
      <c r="C55" s="332" t="s">
        <v>485</v>
      </c>
      <c r="D55" s="300">
        <f>SUMIF('3.3 Depreciation amortisation'!$D$9:$D$52,'3. Statement of pipeline assets'!C52,'3.3 Depreciation amortisation'!$J$9:$J$52)</f>
        <v>0</v>
      </c>
      <c r="E55" s="303">
        <v>0</v>
      </c>
    </row>
    <row r="56" spans="2:5" x14ac:dyDescent="0.35">
      <c r="B56" s="386">
        <v>2.4</v>
      </c>
      <c r="C56" s="332" t="s">
        <v>2</v>
      </c>
      <c r="D56" s="300">
        <f>SUMIF('3.3 Depreciation amortisation'!$D$9:$D$52,'3. Statement of pipeline assets'!C52,'3.3 Depreciation amortisation'!$M$9:$M$52)+SUMIF('3.3 Depreciation amortisation'!$D$9:$D$52,'3. Statement of pipeline assets'!C52,'3.3 Depreciation amortisation'!$N$9:$N$52)</f>
        <v>0</v>
      </c>
      <c r="E56" s="303">
        <v>0</v>
      </c>
    </row>
    <row r="57" spans="2:5" x14ac:dyDescent="0.35">
      <c r="B57" s="386">
        <v>2.4</v>
      </c>
      <c r="C57" s="332" t="s">
        <v>488</v>
      </c>
      <c r="D57" s="300">
        <f>SUMIF('3.3 Depreciation amortisation'!$D$9:$D$52,'3. Statement of pipeline assets'!C52,'3.3 Depreciation amortisation'!$K$9:$K$52)</f>
        <v>0</v>
      </c>
      <c r="E57" s="303">
        <v>0</v>
      </c>
    </row>
    <row r="58" spans="2:5" x14ac:dyDescent="0.35">
      <c r="B58" s="160"/>
      <c r="C58" s="150" t="s">
        <v>88</v>
      </c>
      <c r="D58" s="300">
        <f>SUM(D53:D57)</f>
        <v>0</v>
      </c>
      <c r="E58" s="300">
        <f>SUM(E53:E57)</f>
        <v>0</v>
      </c>
    </row>
    <row r="59" spans="2:5" ht="13.15" x14ac:dyDescent="0.4">
      <c r="B59" s="158"/>
      <c r="C59" s="147" t="s">
        <v>148</v>
      </c>
      <c r="D59" s="301"/>
      <c r="E59" s="302"/>
    </row>
    <row r="60" spans="2:5" x14ac:dyDescent="0.35">
      <c r="B60" s="386">
        <v>2.4</v>
      </c>
      <c r="C60" s="332" t="s">
        <v>487</v>
      </c>
      <c r="D60" s="300">
        <f>SUMIF('3.3 Depreciation amortisation'!$D$9:$D$52,'3. Statement of pipeline assets'!C59,'3.3 Depreciation amortisation'!$H$9:$H$52)</f>
        <v>0</v>
      </c>
      <c r="E60" s="303">
        <v>0</v>
      </c>
    </row>
    <row r="61" spans="2:5" x14ac:dyDescent="0.35">
      <c r="B61" s="386">
        <v>2.4</v>
      </c>
      <c r="C61" s="332" t="s">
        <v>74</v>
      </c>
      <c r="D61" s="300">
        <f>SUMIF('3.3 Depreciation amortisation'!$D$9:$D$52,'3. Statement of pipeline assets'!C59,'3.3 Depreciation amortisation'!$I$9:$I$52)</f>
        <v>0</v>
      </c>
      <c r="E61" s="303">
        <v>0</v>
      </c>
    </row>
    <row r="62" spans="2:5" x14ac:dyDescent="0.35">
      <c r="B62" s="386">
        <v>2.4</v>
      </c>
      <c r="C62" s="332" t="s">
        <v>485</v>
      </c>
      <c r="D62" s="300">
        <f>SUMIF('3.3 Depreciation amortisation'!$D$9:$D$52,'3. Statement of pipeline assets'!C59,'3.3 Depreciation amortisation'!$J$9:$J$52)</f>
        <v>0</v>
      </c>
      <c r="E62" s="303">
        <v>0</v>
      </c>
    </row>
    <row r="63" spans="2:5" x14ac:dyDescent="0.35">
      <c r="B63" s="386">
        <v>2.4</v>
      </c>
      <c r="C63" s="332" t="s">
        <v>488</v>
      </c>
      <c r="D63" s="300">
        <f>SUMIF('3.3 Depreciation amortisation'!$D$9:$D$52,'3. Statement of pipeline assets'!C59,'3.3 Depreciation amortisation'!$K$9:$K$52)</f>
        <v>0</v>
      </c>
      <c r="E63" s="303">
        <v>0</v>
      </c>
    </row>
    <row r="64" spans="2:5" x14ac:dyDescent="0.35">
      <c r="B64" s="160"/>
      <c r="C64" s="150" t="s">
        <v>149</v>
      </c>
      <c r="D64" s="300">
        <f>SUM(D60:D63)</f>
        <v>0</v>
      </c>
      <c r="E64" s="300">
        <f>SUM(E60:E63)</f>
        <v>0</v>
      </c>
    </row>
    <row r="65" spans="2:7" ht="13.15" x14ac:dyDescent="0.4">
      <c r="B65" s="158"/>
      <c r="C65" s="147" t="s">
        <v>231</v>
      </c>
      <c r="D65" s="301"/>
      <c r="E65" s="302"/>
    </row>
    <row r="66" spans="2:7" x14ac:dyDescent="0.35">
      <c r="B66" s="386">
        <v>2.4</v>
      </c>
      <c r="C66" s="332" t="s">
        <v>487</v>
      </c>
      <c r="D66" s="300">
        <f>SUMIF('3.3 Depreciation amortisation'!$D$9:$D$52,'3. Statement of pipeline assets'!C65,'3.3 Depreciation amortisation'!$H$9:$H$52)</f>
        <v>0</v>
      </c>
      <c r="E66" s="303">
        <v>0</v>
      </c>
    </row>
    <row r="67" spans="2:7" x14ac:dyDescent="0.35">
      <c r="B67" s="386">
        <v>2.4</v>
      </c>
      <c r="C67" s="332" t="s">
        <v>74</v>
      </c>
      <c r="D67" s="300">
        <f>SUMIF('3.3 Depreciation amortisation'!$D$9:$D$52,'3. Statement of pipeline assets'!C65,'3.3 Depreciation amortisation'!$I$9:$I$52)</f>
        <v>3019647.4779631058</v>
      </c>
      <c r="E67" s="303">
        <v>2575885.9726388906</v>
      </c>
    </row>
    <row r="68" spans="2:7" x14ac:dyDescent="0.35">
      <c r="B68" s="386">
        <v>2.4</v>
      </c>
      <c r="C68" s="332" t="s">
        <v>485</v>
      </c>
      <c r="D68" s="300">
        <f>SUMIF('3.3 Depreciation amortisation'!$D$9:$D$52,'3. Statement of pipeline assets'!C65,'3.3 Depreciation amortisation'!$J$9:$J$52)</f>
        <v>0</v>
      </c>
      <c r="E68" s="303">
        <v>0</v>
      </c>
    </row>
    <row r="69" spans="2:7" x14ac:dyDescent="0.35">
      <c r="B69" s="386">
        <v>2.4</v>
      </c>
      <c r="C69" s="332" t="s">
        <v>2</v>
      </c>
      <c r="D69" s="300">
        <f>SUMIF('3.3 Depreciation amortisation'!$D$9:$D$52,'3. Statement of pipeline assets'!C65,'3.3 Depreciation amortisation'!$M$9:$M$52)+SUMIF('3.3 Depreciation amortisation'!$D$9:$D$52,'3. Statement of pipeline assets'!C65,'3.3 Depreciation amortisation'!$N$9:$N$52)</f>
        <v>-299092.33909631573</v>
      </c>
      <c r="E69" s="303">
        <v>-248804.01172945258</v>
      </c>
    </row>
    <row r="70" spans="2:7" x14ac:dyDescent="0.35">
      <c r="B70" s="386">
        <v>2.4</v>
      </c>
      <c r="C70" s="332" t="s">
        <v>488</v>
      </c>
      <c r="D70" s="300">
        <f>SUMIF('3.3 Depreciation amortisation'!$D$9:$D$52,'3. Statement of pipeline assets'!C65,'3.3 Depreciation amortisation'!$K$9:$K$52)</f>
        <v>0</v>
      </c>
      <c r="E70" s="303">
        <v>0</v>
      </c>
    </row>
    <row r="71" spans="2:7" x14ac:dyDescent="0.35">
      <c r="B71" s="160"/>
      <c r="C71" s="333" t="s">
        <v>232</v>
      </c>
      <c r="D71" s="300">
        <f>SUM(D66:D70)</f>
        <v>2720555.1388667901</v>
      </c>
      <c r="E71" s="300">
        <f>SUM(E66:E70)</f>
        <v>2327081.9609094379</v>
      </c>
    </row>
    <row r="72" spans="2:7" ht="13.15" x14ac:dyDescent="0.4">
      <c r="B72" s="158"/>
      <c r="C72" s="147" t="s">
        <v>310</v>
      </c>
      <c r="D72" s="301"/>
      <c r="E72" s="302"/>
    </row>
    <row r="73" spans="2:7" x14ac:dyDescent="0.35">
      <c r="B73" s="386">
        <v>2.4</v>
      </c>
      <c r="C73" s="332" t="s">
        <v>487</v>
      </c>
      <c r="D73" s="300">
        <f>SUMIF('3.3 Depreciation amortisation'!$D$9:$D$52,'3. Statement of pipeline assets'!C72,'3.3 Depreciation amortisation'!$H$9:$H$52)</f>
        <v>17947.268612</v>
      </c>
      <c r="E73" s="303">
        <v>17947.268612</v>
      </c>
    </row>
    <row r="74" spans="2:7" x14ac:dyDescent="0.35">
      <c r="B74" s="386">
        <v>2.4</v>
      </c>
      <c r="C74" s="332" t="s">
        <v>74</v>
      </c>
      <c r="D74" s="300">
        <f>SUMIF('3.3 Depreciation amortisation'!$D$9:$D$52,'3. Statement of pipeline assets'!C72,'3.3 Depreciation amortisation'!$I$9:$I$52)</f>
        <v>-660.20706080000002</v>
      </c>
      <c r="E74" s="303">
        <v>0</v>
      </c>
    </row>
    <row r="75" spans="2:7" x14ac:dyDescent="0.35">
      <c r="B75" s="386">
        <v>2.4</v>
      </c>
      <c r="C75" s="332" t="s">
        <v>485</v>
      </c>
      <c r="D75" s="300">
        <f>SUMIF('3.3 Depreciation amortisation'!$D$9:$D$52,'3. Statement of pipeline assets'!C72,'3.3 Depreciation amortisation'!$J$9:$J$52)</f>
        <v>0</v>
      </c>
      <c r="E75" s="303">
        <v>0</v>
      </c>
    </row>
    <row r="76" spans="2:7" x14ac:dyDescent="0.35">
      <c r="B76" s="386">
        <v>2.4</v>
      </c>
      <c r="C76" s="332" t="s">
        <v>491</v>
      </c>
      <c r="D76" s="300">
        <f>SUMIF('3.3 Depreciation amortisation'!$D$9:$D$52,'3. Statement of pipeline assets'!C72,'3.3 Depreciation amortisation'!$M$9:$M$52)+SUMIF('3.3 Depreciation amortisation'!$D$9:$D$52,'3. Statement of pipeline assets'!C72,'3.3 Depreciation amortisation'!$N$9:$N$52)</f>
        <v>-16176.405632800002</v>
      </c>
      <c r="E76" s="303">
        <v>-8283.3747360000016</v>
      </c>
    </row>
    <row r="77" spans="2:7" x14ac:dyDescent="0.35">
      <c r="B77" s="386">
        <v>2.4</v>
      </c>
      <c r="C77" s="332" t="s">
        <v>488</v>
      </c>
      <c r="D77" s="300">
        <f>SUMIF('3.3 Depreciation amortisation'!$D$9:$D$52,'3. Statement of pipeline assets'!C72,'3.3 Depreciation amortisation'!$K$9:$K$52)</f>
        <v>0</v>
      </c>
      <c r="E77" s="303">
        <v>0</v>
      </c>
    </row>
    <row r="78" spans="2:7" x14ac:dyDescent="0.35">
      <c r="B78" s="160"/>
      <c r="C78" s="150" t="s">
        <v>311</v>
      </c>
      <c r="D78" s="300">
        <f>SUM(D73:D77)</f>
        <v>1110.655918399998</v>
      </c>
      <c r="E78" s="300">
        <f>SUM(E73:E77)</f>
        <v>9663.8938759999983</v>
      </c>
    </row>
    <row r="79" spans="2:7" ht="13.15" x14ac:dyDescent="0.4">
      <c r="B79" s="386">
        <v>2.4</v>
      </c>
      <c r="C79" s="147" t="s">
        <v>150</v>
      </c>
      <c r="D79" s="303">
        <v>2831579.2098041046</v>
      </c>
      <c r="E79" s="303">
        <v>2291233.8039810495</v>
      </c>
      <c r="G79" s="214"/>
    </row>
    <row r="80" spans="2:7" ht="13.15" x14ac:dyDescent="0.4">
      <c r="B80" s="160"/>
      <c r="C80" s="335" t="s">
        <v>78</v>
      </c>
      <c r="D80" s="300">
        <f>SUM(D16,D23,D30,D37,D44,D51,D58,D64,D71,D78, D79)</f>
        <v>186077636.68257737</v>
      </c>
      <c r="E80" s="300">
        <f>SUM(E16,E23,E30,E37,E44,E51,E58,E64,E71,E78, E79)</f>
        <v>179527298.97296122</v>
      </c>
    </row>
    <row r="81" spans="2:5" ht="13.15" x14ac:dyDescent="0.35">
      <c r="B81" s="216"/>
      <c r="C81" s="331" t="s">
        <v>492</v>
      </c>
      <c r="D81" s="304"/>
      <c r="E81" s="304"/>
    </row>
    <row r="82" spans="2:5" ht="13.15" x14ac:dyDescent="0.4">
      <c r="B82" s="158"/>
      <c r="C82" s="336" t="s">
        <v>431</v>
      </c>
      <c r="D82" s="301"/>
      <c r="E82" s="302"/>
    </row>
    <row r="83" spans="2:5" x14ac:dyDescent="0.35">
      <c r="B83" s="386" t="s">
        <v>567</v>
      </c>
      <c r="C83" s="332" t="s">
        <v>487</v>
      </c>
      <c r="D83" s="300">
        <f>SUMIF('3.3 Depreciation amortisation'!$D$60:$D$78,$C$82,'3.3 Depreciation amortisation'!$G$60:$G$78)</f>
        <v>12153437.093344856</v>
      </c>
      <c r="E83" s="303">
        <v>11019710.9829765</v>
      </c>
    </row>
    <row r="84" spans="2:5" x14ac:dyDescent="0.35">
      <c r="B84" s="386" t="s">
        <v>567</v>
      </c>
      <c r="C84" s="332" t="s">
        <v>74</v>
      </c>
      <c r="D84" s="300">
        <f>SUMIF('3.3 Depreciation amortisation'!$D$60:$D$78,$C$82,'3.3 Depreciation amortisation'!$H$60:$H$78)</f>
        <v>0</v>
      </c>
      <c r="E84" s="303">
        <v>0</v>
      </c>
    </row>
    <row r="85" spans="2:5" x14ac:dyDescent="0.35">
      <c r="B85" s="386" t="s">
        <v>567</v>
      </c>
      <c r="C85" s="332" t="s">
        <v>485</v>
      </c>
      <c r="D85" s="300">
        <f>SUMIF('3.3 Depreciation amortisation'!$D$60:$D$78,$C$82,'3.3 Depreciation amortisation'!$I$60:$I$78)</f>
        <v>0</v>
      </c>
      <c r="E85" s="303">
        <v>0</v>
      </c>
    </row>
    <row r="86" spans="2:5" x14ac:dyDescent="0.35">
      <c r="B86" s="386" t="s">
        <v>567</v>
      </c>
      <c r="C86" s="332" t="s">
        <v>2</v>
      </c>
      <c r="D86" s="300">
        <f>SUMIF('3.3 Depreciation amortisation'!$D$60:$D$78,$C$82,'3.3 Depreciation amortisation'!$L$60:$L$78)+SUMIF('3.3 Depreciation amortisation'!$D$60:$D$78,$C$82,'3.3 Depreciation amortisation'!$M$60:$M$78)</f>
        <v>-7157135.5413917191</v>
      </c>
      <c r="E86" s="303">
        <v>-5780362.5311808055</v>
      </c>
    </row>
    <row r="87" spans="2:5" x14ac:dyDescent="0.35">
      <c r="B87" s="386" t="s">
        <v>567</v>
      </c>
      <c r="C87" s="332" t="s">
        <v>488</v>
      </c>
      <c r="D87" s="300">
        <f>SUMIF('3.3 Depreciation amortisation'!$D$60:$D$78,$C$82,'3.3 Depreciation amortisation'!$J$60:$J$78)</f>
        <v>-928560.08607986139</v>
      </c>
      <c r="E87" s="303">
        <v>-857570.36652737018</v>
      </c>
    </row>
    <row r="88" spans="2:5" x14ac:dyDescent="0.35">
      <c r="B88" s="160"/>
      <c r="C88" s="150" t="s">
        <v>550</v>
      </c>
      <c r="D88" s="300">
        <f>SUM(D83:D87)</f>
        <v>4067741.4658732754</v>
      </c>
      <c r="E88" s="300">
        <f>SUM(E83:E87)</f>
        <v>4381778.0852683242</v>
      </c>
    </row>
    <row r="89" spans="2:5" ht="13.15" x14ac:dyDescent="0.4">
      <c r="B89" s="158"/>
      <c r="C89" s="147" t="s">
        <v>312</v>
      </c>
      <c r="D89" s="301"/>
      <c r="E89" s="302"/>
    </row>
    <row r="90" spans="2:5" x14ac:dyDescent="0.35">
      <c r="B90" s="386" t="s">
        <v>567</v>
      </c>
      <c r="C90" s="332" t="s">
        <v>487</v>
      </c>
      <c r="D90" s="300">
        <f>SUMIF('3.3 Depreciation amortisation'!$D$60:$D$78,$C$89,'3.3 Depreciation amortisation'!$G$60:$G$78)</f>
        <v>1036953.4324856556</v>
      </c>
      <c r="E90" s="303">
        <v>1036953.4324856556</v>
      </c>
    </row>
    <row r="91" spans="2:5" x14ac:dyDescent="0.35">
      <c r="B91" s="386" t="s">
        <v>567</v>
      </c>
      <c r="C91" s="332" t="s">
        <v>74</v>
      </c>
      <c r="D91" s="300">
        <f>SUMIF('3.3 Depreciation amortisation'!$D$60:$D$78,$C$89,'3.3 Depreciation amortisation'!$H$60:$H$78)</f>
        <v>756172.72669308214</v>
      </c>
      <c r="E91" s="303">
        <v>398010.69449836912</v>
      </c>
    </row>
    <row r="92" spans="2:5" x14ac:dyDescent="0.35">
      <c r="B92" s="386" t="s">
        <v>567</v>
      </c>
      <c r="C92" s="332" t="s">
        <v>485</v>
      </c>
      <c r="D92" s="300">
        <f>SUMIF('3.3 Depreciation amortisation'!$D$60:$D$78,$C$89,'3.3 Depreciation amortisation'!$I$60:$I$78)</f>
        <v>0</v>
      </c>
      <c r="E92" s="303">
        <v>0</v>
      </c>
    </row>
    <row r="93" spans="2:5" x14ac:dyDescent="0.35">
      <c r="B93" s="386" t="s">
        <v>567</v>
      </c>
      <c r="C93" s="332" t="s">
        <v>493</v>
      </c>
      <c r="D93" s="300">
        <f>SUMIF('3.3 Depreciation amortisation'!$D$60:$D$78,$C$89,'3.3 Depreciation amortisation'!$L$60:$L$78)+SUMIF('3.3 Depreciation amortisation'!$D$60:$D$78,$C$89,'3.3 Depreciation amortisation'!$M$60:$M$78)</f>
        <v>-710351.76619579247</v>
      </c>
      <c r="E93" s="303">
        <v>-327731.26175128919</v>
      </c>
    </row>
    <row r="94" spans="2:5" x14ac:dyDescent="0.35">
      <c r="B94" s="386" t="s">
        <v>567</v>
      </c>
      <c r="C94" s="332" t="s">
        <v>488</v>
      </c>
      <c r="D94" s="300">
        <f>SUMIF('3.3 Depreciation amortisation'!$D$60:$D$78,$C$89,'3.3 Depreciation amortisation'!$J$60:$J$78)</f>
        <v>-53472.539724728595</v>
      </c>
      <c r="E94" s="303">
        <v>-1139.8432609846755</v>
      </c>
    </row>
    <row r="95" spans="2:5" x14ac:dyDescent="0.35">
      <c r="B95" s="160"/>
      <c r="C95" s="333" t="s">
        <v>494</v>
      </c>
      <c r="D95" s="300">
        <f>SUM(D90:D94)</f>
        <v>1029301.8532582168</v>
      </c>
      <c r="E95" s="300">
        <f>SUM(E90:E94)</f>
        <v>1106093.021971751</v>
      </c>
    </row>
    <row r="96" spans="2:5" ht="13.15" x14ac:dyDescent="0.4">
      <c r="B96" s="159"/>
      <c r="C96" s="147" t="s">
        <v>120</v>
      </c>
      <c r="D96" s="303">
        <v>0</v>
      </c>
      <c r="E96" s="303">
        <v>0</v>
      </c>
    </row>
    <row r="97" spans="2:5" ht="13.15" x14ac:dyDescent="0.4">
      <c r="B97" s="159"/>
      <c r="C97" s="147" t="s">
        <v>121</v>
      </c>
      <c r="D97" s="303">
        <v>0</v>
      </c>
      <c r="E97" s="303">
        <v>0</v>
      </c>
    </row>
    <row r="98" spans="2:5" ht="13.15" x14ac:dyDescent="0.4">
      <c r="B98" s="159"/>
      <c r="C98" s="147" t="s">
        <v>68</v>
      </c>
      <c r="D98" s="303">
        <v>0</v>
      </c>
      <c r="E98" s="303">
        <v>0</v>
      </c>
    </row>
    <row r="99" spans="2:5" ht="13.15" x14ac:dyDescent="0.4">
      <c r="B99" s="160"/>
      <c r="C99" s="335" t="s">
        <v>122</v>
      </c>
      <c r="D99" s="300">
        <f>SUM(D88,D95:D98)</f>
        <v>5097043.3191314917</v>
      </c>
      <c r="E99" s="300">
        <f>SUM(E88,E95:E98)</f>
        <v>5487871.1072400752</v>
      </c>
    </row>
    <row r="100" spans="2:5" ht="13.15" x14ac:dyDescent="0.4">
      <c r="B100" s="160"/>
      <c r="C100" s="150" t="s">
        <v>24</v>
      </c>
      <c r="D100" s="305">
        <f>SUM(D80,D99)</f>
        <v>191174680.00170887</v>
      </c>
      <c r="E100" s="305">
        <f>SUM(E80,E99)</f>
        <v>185015170.0802013</v>
      </c>
    </row>
  </sheetData>
  <mergeCells count="2">
    <mergeCell ref="B1:C1"/>
    <mergeCell ref="B5:C5"/>
  </mergeCells>
  <phoneticPr fontId="35" type="noConversion"/>
  <pageMargins left="0.75" right="0.75" top="1" bottom="1" header="0.5" footer="0.5"/>
  <pageSetup paperSize="9" scale="35" orientation="landscape" verticalDpi="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9999"/>
  </sheetPr>
  <dimension ref="B1:F38"/>
  <sheetViews>
    <sheetView zoomScale="80" zoomScaleNormal="80" workbookViewId="0"/>
  </sheetViews>
  <sheetFormatPr defaultColWidth="9.1328125" defaultRowHeight="12.75" x14ac:dyDescent="0.35"/>
  <cols>
    <col min="1" max="1" width="12.1328125" style="34" customWidth="1"/>
    <col min="2" max="2" width="21" style="34" customWidth="1"/>
    <col min="3" max="3" width="42.1328125" style="34" customWidth="1"/>
    <col min="4" max="4" width="25.59765625" style="34" customWidth="1"/>
    <col min="5" max="5" width="20.1328125" style="34" customWidth="1"/>
    <col min="6" max="6" width="42.1328125" style="34" customWidth="1"/>
    <col min="7" max="7" width="9.3984375" style="34" customWidth="1"/>
    <col min="8" max="8" width="25.1328125" style="34" customWidth="1"/>
    <col min="9" max="16384" width="9.1328125" style="34"/>
  </cols>
  <sheetData>
    <row r="1" spans="2:6" ht="20.65" x14ac:dyDescent="0.6">
      <c r="B1" s="35" t="s">
        <v>139</v>
      </c>
      <c r="C1" s="35"/>
      <c r="D1" s="21"/>
      <c r="E1" s="21"/>
    </row>
    <row r="2" spans="2:6" ht="20.65" x14ac:dyDescent="0.6">
      <c r="B2" s="51" t="str">
        <f>Tradingname</f>
        <v>GOLDFIELDS GAS TRANSMISSION PTY LTD</v>
      </c>
      <c r="C2" s="52"/>
      <c r="D2" s="35"/>
      <c r="E2" s="35"/>
    </row>
    <row r="3" spans="2:6" ht="13.9" x14ac:dyDescent="0.4">
      <c r="B3" s="53" t="s">
        <v>238</v>
      </c>
      <c r="C3" s="54" t="str">
        <f>TEXT(Yearstart,"dd/mm/yyyy")&amp;" to "&amp;TEXT(Yearending,"dd/mm/yyyy")</f>
        <v>01/07/2020 to 30/06/2021</v>
      </c>
    </row>
    <row r="5" spans="2:6" ht="15" x14ac:dyDescent="0.4">
      <c r="B5" s="38" t="s">
        <v>210</v>
      </c>
      <c r="C5" s="36"/>
      <c r="D5" s="36"/>
      <c r="E5" s="36"/>
    </row>
    <row r="6" spans="2:6" ht="15" x14ac:dyDescent="0.4">
      <c r="B6" s="38"/>
      <c r="C6" s="36"/>
      <c r="D6" s="36"/>
      <c r="E6" s="36"/>
    </row>
    <row r="7" spans="2:6" ht="40.5" customHeight="1" x14ac:dyDescent="0.35">
      <c r="B7" s="111" t="s">
        <v>221</v>
      </c>
      <c r="C7" s="111" t="s">
        <v>124</v>
      </c>
      <c r="D7" s="111" t="s">
        <v>71</v>
      </c>
      <c r="E7" s="111" t="s">
        <v>125</v>
      </c>
      <c r="F7" s="120" t="s">
        <v>127</v>
      </c>
    </row>
    <row r="8" spans="2:6" ht="13.15" x14ac:dyDescent="0.4">
      <c r="B8" s="113"/>
      <c r="C8" s="113"/>
      <c r="D8" s="117"/>
      <c r="E8" s="121" t="s">
        <v>126</v>
      </c>
      <c r="F8" s="122"/>
    </row>
    <row r="9" spans="2:6" x14ac:dyDescent="0.35">
      <c r="B9" s="386">
        <v>2.4</v>
      </c>
      <c r="C9" s="193" t="str">
        <f>'3. Statement of pipeline assets'!C9</f>
        <v>Pipelines</v>
      </c>
      <c r="D9" s="192" t="str">
        <f t="shared" ref="D9:D17" si="0">CONCATENATE("1/7/2005"," to ",TEXT(Yearending,"d/m/yyyy"))</f>
        <v>1/7/2005 to 30/6/2021</v>
      </c>
      <c r="E9" s="357">
        <v>80</v>
      </c>
      <c r="F9" s="270" t="s">
        <v>594</v>
      </c>
    </row>
    <row r="10" spans="2:6" x14ac:dyDescent="0.35">
      <c r="B10" s="386">
        <v>2.4</v>
      </c>
      <c r="C10" s="193" t="str">
        <f>'3. Statement of pipeline assets'!C17</f>
        <v>Compressors</v>
      </c>
      <c r="D10" s="192" t="str">
        <f t="shared" si="0"/>
        <v>1/7/2005 to 30/6/2021</v>
      </c>
      <c r="E10" s="357">
        <v>35</v>
      </c>
      <c r="F10" s="270" t="s">
        <v>594</v>
      </c>
    </row>
    <row r="11" spans="2:6" x14ac:dyDescent="0.35">
      <c r="B11" s="386">
        <v>2.4</v>
      </c>
      <c r="C11" s="193" t="str">
        <f>'3. Statement of pipeline assets'!C24</f>
        <v>City Gates, supply regulators and valve stations</v>
      </c>
      <c r="D11" s="192" t="str">
        <f t="shared" si="0"/>
        <v>1/7/2005 to 30/6/2021</v>
      </c>
      <c r="E11" s="357">
        <v>50</v>
      </c>
      <c r="F11" s="270" t="s">
        <v>594</v>
      </c>
    </row>
    <row r="12" spans="2:6" x14ac:dyDescent="0.35">
      <c r="B12" s="386">
        <v>2.4</v>
      </c>
      <c r="C12" s="193" t="str">
        <f>'3. Statement of pipeline assets'!C31</f>
        <v>Metering</v>
      </c>
      <c r="D12" s="192" t="str">
        <f t="shared" si="0"/>
        <v>1/7/2005 to 30/6/2021</v>
      </c>
      <c r="E12" s="357">
        <v>50</v>
      </c>
      <c r="F12" s="270" t="s">
        <v>594</v>
      </c>
    </row>
    <row r="13" spans="2:6" x14ac:dyDescent="0.35">
      <c r="B13" s="386">
        <v>2.4</v>
      </c>
      <c r="C13" s="193" t="str">
        <f>'3. Statement of pipeline assets'!C38</f>
        <v>Odorant plants</v>
      </c>
      <c r="D13" s="192" t="str">
        <f t="shared" si="0"/>
        <v>1/7/2005 to 30/6/2021</v>
      </c>
      <c r="E13" s="357">
        <v>80</v>
      </c>
      <c r="F13" s="270" t="s">
        <v>594</v>
      </c>
    </row>
    <row r="14" spans="2:6" x14ac:dyDescent="0.35">
      <c r="B14" s="386">
        <v>2.4</v>
      </c>
      <c r="C14" s="193" t="str">
        <f>'3. Statement of pipeline assets'!C45</f>
        <v>SCADA (Communications)</v>
      </c>
      <c r="D14" s="192" t="str">
        <f t="shared" si="0"/>
        <v>1/7/2005 to 30/6/2021</v>
      </c>
      <c r="E14" s="357">
        <v>15</v>
      </c>
      <c r="F14" s="270" t="s">
        <v>594</v>
      </c>
    </row>
    <row r="15" spans="2:6" x14ac:dyDescent="0.35">
      <c r="B15" s="386">
        <v>2.4</v>
      </c>
      <c r="C15" s="193" t="str">
        <f>'3. Statement of pipeline assets'!C52</f>
        <v>Buildings</v>
      </c>
      <c r="D15" s="192" t="str">
        <f t="shared" si="0"/>
        <v>1/7/2005 to 30/6/2021</v>
      </c>
      <c r="E15" s="357">
        <v>80</v>
      </c>
      <c r="F15" s="270" t="s">
        <v>594</v>
      </c>
    </row>
    <row r="16" spans="2:6" x14ac:dyDescent="0.35">
      <c r="B16" s="386">
        <v>2.4</v>
      </c>
      <c r="C16" s="193" t="str">
        <f>'3. Statement of pipeline assets'!C65</f>
        <v>Other depreciable pipeline assets</v>
      </c>
      <c r="D16" s="192" t="str">
        <f t="shared" si="0"/>
        <v>1/7/2005 to 30/6/2021</v>
      </c>
      <c r="E16" s="357" t="s">
        <v>562</v>
      </c>
      <c r="F16" s="270" t="s">
        <v>594</v>
      </c>
    </row>
    <row r="17" spans="2:6" x14ac:dyDescent="0.35">
      <c r="B17" s="386">
        <v>2.4</v>
      </c>
      <c r="C17" s="151" t="s">
        <v>148</v>
      </c>
      <c r="D17" s="192" t="str">
        <f t="shared" si="0"/>
        <v>1/7/2005 to 30/6/2021</v>
      </c>
      <c r="E17" s="357" t="s">
        <v>563</v>
      </c>
      <c r="F17" s="270" t="s">
        <v>595</v>
      </c>
    </row>
    <row r="18" spans="2:6" x14ac:dyDescent="0.35">
      <c r="B18" s="358"/>
      <c r="C18" s="151" t="s">
        <v>209</v>
      </c>
      <c r="D18" s="192"/>
      <c r="E18" s="357"/>
      <c r="F18" s="270"/>
    </row>
    <row r="19" spans="2:6" x14ac:dyDescent="0.35">
      <c r="B19" s="358"/>
      <c r="C19" s="151" t="s">
        <v>209</v>
      </c>
      <c r="D19" s="192"/>
      <c r="E19" s="357"/>
      <c r="F19" s="270"/>
    </row>
    <row r="20" spans="2:6" x14ac:dyDescent="0.35">
      <c r="B20" s="358"/>
      <c r="C20" s="151" t="s">
        <v>209</v>
      </c>
      <c r="D20" s="192"/>
      <c r="E20" s="357"/>
      <c r="F20" s="270"/>
    </row>
    <row r="21" spans="2:6" x14ac:dyDescent="0.35">
      <c r="B21" s="386" t="s">
        <v>566</v>
      </c>
      <c r="C21" s="193" t="str">
        <f>'3. Statement of pipeline assets'!C72</f>
        <v>Leased Assets</v>
      </c>
      <c r="D21" s="192" t="str">
        <f>CONCATENATE("1/7/2019"," to ",TEXT(Yearending,"d/m/yyyy"))</f>
        <v>1/7/2019 to 30/6/2021</v>
      </c>
      <c r="E21" s="357" t="s">
        <v>564</v>
      </c>
      <c r="F21" s="270" t="s">
        <v>565</v>
      </c>
    </row>
    <row r="22" spans="2:6" x14ac:dyDescent="0.35">
      <c r="B22" s="358"/>
      <c r="C22" s="151" t="s">
        <v>209</v>
      </c>
      <c r="D22" s="192"/>
      <c r="E22" s="357"/>
      <c r="F22" s="270"/>
    </row>
    <row r="23" spans="2:6" x14ac:dyDescent="0.35">
      <c r="B23" s="358"/>
      <c r="C23" s="151" t="s">
        <v>209</v>
      </c>
      <c r="D23" s="192"/>
      <c r="E23" s="357"/>
      <c r="F23" s="270"/>
    </row>
    <row r="24" spans="2:6" x14ac:dyDescent="0.35">
      <c r="B24" s="358"/>
      <c r="C24" s="151" t="s">
        <v>209</v>
      </c>
      <c r="D24" s="192"/>
      <c r="E24" s="357"/>
      <c r="F24" s="270"/>
    </row>
    <row r="25" spans="2:6" x14ac:dyDescent="0.35">
      <c r="B25" s="358"/>
      <c r="C25" s="151" t="s">
        <v>209</v>
      </c>
      <c r="D25" s="192"/>
      <c r="E25" s="357"/>
      <c r="F25" s="270"/>
    </row>
    <row r="26" spans="2:6" x14ac:dyDescent="0.35">
      <c r="B26" s="386"/>
      <c r="C26" s="151" t="s">
        <v>209</v>
      </c>
      <c r="D26" s="192"/>
      <c r="E26" s="357"/>
      <c r="F26" s="270"/>
    </row>
    <row r="27" spans="2:6" x14ac:dyDescent="0.35">
      <c r="B27" s="386">
        <v>2.4</v>
      </c>
      <c r="C27" s="193" t="str">
        <f>'3. Statement of pipeline assets'!C82</f>
        <v>Shared property, plant and equipment</v>
      </c>
      <c r="D27" s="192" t="str">
        <f>CONCATENATE("1/7/2005"," to ",TEXT(Yearending,"d/m/yyyy"))</f>
        <v>1/7/2005 to 30/6/2021</v>
      </c>
      <c r="E27" s="357">
        <v>5</v>
      </c>
      <c r="F27" s="270" t="s">
        <v>594</v>
      </c>
    </row>
    <row r="28" spans="2:6" x14ac:dyDescent="0.35">
      <c r="B28" s="358"/>
      <c r="C28" s="151" t="s">
        <v>209</v>
      </c>
      <c r="D28" s="192"/>
      <c r="E28" s="357"/>
      <c r="F28" s="270"/>
    </row>
    <row r="29" spans="2:6" x14ac:dyDescent="0.35">
      <c r="B29" s="358"/>
      <c r="C29" s="151" t="s">
        <v>209</v>
      </c>
      <c r="D29" s="192"/>
      <c r="E29" s="357"/>
      <c r="F29" s="270"/>
    </row>
    <row r="30" spans="2:6" x14ac:dyDescent="0.35">
      <c r="B30" s="358"/>
      <c r="C30" s="151" t="s">
        <v>209</v>
      </c>
      <c r="D30" s="192"/>
      <c r="E30" s="357"/>
      <c r="F30" s="270"/>
    </row>
    <row r="31" spans="2:6" x14ac:dyDescent="0.35">
      <c r="B31" s="358"/>
      <c r="C31" s="151" t="s">
        <v>209</v>
      </c>
      <c r="D31" s="192"/>
      <c r="E31" s="357"/>
      <c r="F31" s="270"/>
    </row>
    <row r="32" spans="2:6" x14ac:dyDescent="0.35">
      <c r="B32" s="386"/>
      <c r="C32" s="151" t="s">
        <v>209</v>
      </c>
      <c r="D32" s="192"/>
      <c r="E32" s="357"/>
      <c r="F32" s="270"/>
    </row>
    <row r="33" spans="2:6" x14ac:dyDescent="0.35">
      <c r="B33" s="386" t="s">
        <v>567</v>
      </c>
      <c r="C33" s="193" t="str">
        <f>'3. Statement of pipeline assets'!C89</f>
        <v>Shared leased assets</v>
      </c>
      <c r="D33" s="192" t="str">
        <f>CONCATENATE("1/7/2019"," to ",TEXT(Yearending,"d/m/yyyy"))</f>
        <v>1/7/2019 to 30/6/2021</v>
      </c>
      <c r="E33" s="357" t="s">
        <v>564</v>
      </c>
      <c r="F33" s="270" t="s">
        <v>565</v>
      </c>
    </row>
    <row r="34" spans="2:6" x14ac:dyDescent="0.35">
      <c r="B34" s="358"/>
      <c r="C34" s="151" t="s">
        <v>209</v>
      </c>
      <c r="D34" s="192"/>
      <c r="E34" s="357"/>
      <c r="F34" s="270"/>
    </row>
    <row r="35" spans="2:6" x14ac:dyDescent="0.35">
      <c r="B35" s="358"/>
      <c r="C35" s="151" t="s">
        <v>209</v>
      </c>
      <c r="D35" s="192"/>
      <c r="E35" s="357"/>
      <c r="F35" s="270"/>
    </row>
    <row r="36" spans="2:6" x14ac:dyDescent="0.35">
      <c r="B36" s="358"/>
      <c r="C36" s="151" t="s">
        <v>209</v>
      </c>
      <c r="D36" s="192"/>
      <c r="E36" s="357"/>
      <c r="F36" s="270"/>
    </row>
    <row r="37" spans="2:6" x14ac:dyDescent="0.35">
      <c r="B37" s="358"/>
      <c r="C37" s="151" t="s">
        <v>209</v>
      </c>
      <c r="D37" s="192"/>
      <c r="E37" s="357"/>
      <c r="F37" s="270"/>
    </row>
    <row r="38" spans="2:6" x14ac:dyDescent="0.35">
      <c r="B38" s="358"/>
      <c r="C38" s="151" t="s">
        <v>209</v>
      </c>
      <c r="D38" s="192"/>
      <c r="E38" s="357"/>
      <c r="F38" s="270"/>
    </row>
  </sheetData>
  <pageMargins left="0.75" right="0.75" top="1" bottom="1" header="0.5" footer="0.5"/>
  <pageSetup paperSize="9" scale="3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9999"/>
  </sheetPr>
  <dimension ref="B1:J54"/>
  <sheetViews>
    <sheetView zoomScale="80" zoomScaleNormal="80" workbookViewId="0"/>
  </sheetViews>
  <sheetFormatPr defaultColWidth="9.1328125" defaultRowHeight="12.75" x14ac:dyDescent="0.35"/>
  <cols>
    <col min="1" max="1" width="12" style="22" customWidth="1"/>
    <col min="2" max="2" width="31.86328125" style="22" customWidth="1"/>
    <col min="3" max="3" width="25.86328125" style="22" customWidth="1"/>
    <col min="4" max="4" width="27.1328125" style="22" customWidth="1"/>
    <col min="5" max="5" width="32.86328125" style="22" customWidth="1"/>
    <col min="6" max="6" width="21.86328125" style="22" customWidth="1"/>
    <col min="7" max="7" width="24.3984375" style="22" customWidth="1"/>
    <col min="8" max="8" width="45" style="22" customWidth="1"/>
    <col min="9" max="10" width="19.86328125" style="22" customWidth="1"/>
    <col min="11" max="11" width="18.1328125" style="22" customWidth="1"/>
    <col min="12" max="16384" width="9.1328125" style="22"/>
  </cols>
  <sheetData>
    <row r="1" spans="2:10" ht="20.65" x14ac:dyDescent="0.6">
      <c r="B1" s="23" t="s">
        <v>155</v>
      </c>
      <c r="D1" s="21"/>
      <c r="E1" s="21"/>
      <c r="F1" s="21"/>
      <c r="G1" s="21"/>
      <c r="H1" s="21"/>
      <c r="I1" s="21"/>
      <c r="J1" s="21"/>
    </row>
    <row r="2" spans="2:10" ht="13.9" x14ac:dyDescent="0.4">
      <c r="B2" s="51" t="str">
        <f>Tradingname</f>
        <v>GOLDFIELDS GAS TRANSMISSION PTY LTD</v>
      </c>
      <c r="C2" s="52"/>
    </row>
    <row r="3" spans="2:10" ht="18" customHeight="1" x14ac:dyDescent="0.85">
      <c r="B3" s="57" t="s">
        <v>238</v>
      </c>
      <c r="C3" s="58" t="str">
        <f>TEXT(Yearstart,"dd/mm/yyyy")&amp;" to "&amp;TEXT(Yearending,"dd/mm/yyyy")</f>
        <v>01/07/2020 to 30/06/2021</v>
      </c>
      <c r="F3" s="47"/>
    </row>
    <row r="5" spans="2:10" ht="15" x14ac:dyDescent="0.4">
      <c r="B5" s="32" t="s">
        <v>212</v>
      </c>
    </row>
    <row r="6" spans="2:10" ht="13.15" x14ac:dyDescent="0.4">
      <c r="B6" s="24"/>
      <c r="C6" s="27"/>
      <c r="D6" s="27"/>
      <c r="E6" s="27"/>
      <c r="F6" s="27"/>
      <c r="G6" s="28"/>
      <c r="H6" s="33"/>
      <c r="I6" s="29"/>
      <c r="J6" s="29"/>
    </row>
    <row r="7" spans="2:10" s="269" customFormat="1" ht="31.5" customHeight="1" x14ac:dyDescent="0.35">
      <c r="B7" s="267" t="s">
        <v>84</v>
      </c>
      <c r="C7" s="268" t="s">
        <v>205</v>
      </c>
      <c r="D7" s="268" t="s">
        <v>156</v>
      </c>
      <c r="E7" s="268" t="s">
        <v>157</v>
      </c>
    </row>
    <row r="8" spans="2:10" ht="13.5" customHeight="1" x14ac:dyDescent="0.35">
      <c r="B8" s="262"/>
      <c r="C8" s="291"/>
      <c r="D8" s="263"/>
      <c r="E8" s="264"/>
    </row>
    <row r="9" spans="2:10" ht="13.5" customHeight="1" x14ac:dyDescent="0.35">
      <c r="B9" s="262"/>
      <c r="C9" s="291"/>
      <c r="D9" s="263"/>
      <c r="E9" s="264"/>
    </row>
    <row r="10" spans="2:10" ht="13.5" customHeight="1" x14ac:dyDescent="0.35">
      <c r="B10" s="262"/>
      <c r="C10" s="291"/>
      <c r="D10" s="263"/>
      <c r="E10" s="264"/>
    </row>
    <row r="11" spans="2:10" ht="13.5" customHeight="1" x14ac:dyDescent="0.35">
      <c r="B11" s="262"/>
      <c r="C11" s="291"/>
      <c r="D11" s="263"/>
      <c r="E11" s="264"/>
    </row>
    <row r="12" spans="2:10" ht="13.5" customHeight="1" x14ac:dyDescent="0.35">
      <c r="B12" s="262"/>
      <c r="C12" s="291"/>
      <c r="D12" s="263"/>
      <c r="E12" s="264"/>
    </row>
    <row r="13" spans="2:10" ht="13.5" customHeight="1" x14ac:dyDescent="0.35">
      <c r="B13" s="262"/>
      <c r="C13" s="291"/>
      <c r="D13" s="263"/>
      <c r="E13" s="264"/>
    </row>
    <row r="14" spans="2:10" ht="13.5" customHeight="1" x14ac:dyDescent="0.35">
      <c r="B14" s="262"/>
      <c r="C14" s="291"/>
      <c r="D14" s="263"/>
      <c r="E14" s="264"/>
    </row>
    <row r="15" spans="2:10" ht="13.5" customHeight="1" x14ac:dyDescent="0.35">
      <c r="B15" s="262"/>
      <c r="C15" s="291"/>
      <c r="D15" s="263"/>
      <c r="E15" s="264"/>
    </row>
    <row r="16" spans="2:10" ht="13.5" customHeight="1" x14ac:dyDescent="0.35">
      <c r="B16" s="262"/>
      <c r="C16" s="291"/>
      <c r="D16" s="263"/>
      <c r="E16" s="264"/>
    </row>
    <row r="17" spans="2:8" ht="13.5" customHeight="1" x14ac:dyDescent="0.35">
      <c r="B17" s="262"/>
      <c r="C17" s="291"/>
      <c r="D17" s="263"/>
      <c r="E17" s="264"/>
    </row>
    <row r="18" spans="2:8" ht="13.5" customHeight="1" x14ac:dyDescent="0.35">
      <c r="B18" s="262"/>
      <c r="C18" s="291"/>
      <c r="D18" s="263"/>
      <c r="E18" s="264"/>
    </row>
    <row r="19" spans="2:8" ht="13.5" customHeight="1" x14ac:dyDescent="0.35">
      <c r="B19" s="262"/>
      <c r="C19" s="291"/>
      <c r="D19" s="263"/>
      <c r="E19" s="264"/>
    </row>
    <row r="20" spans="2:8" ht="13.5" customHeight="1" x14ac:dyDescent="0.35">
      <c r="B20" s="262"/>
      <c r="C20" s="291"/>
      <c r="D20" s="263"/>
      <c r="E20" s="264"/>
    </row>
    <row r="21" spans="2:8" ht="13.5" customHeight="1" x14ac:dyDescent="0.35">
      <c r="B21" s="262"/>
      <c r="C21" s="291"/>
      <c r="D21" s="263"/>
      <c r="E21" s="264"/>
    </row>
    <row r="22" spans="2:8" ht="13.5" customHeight="1" x14ac:dyDescent="0.35">
      <c r="B22" s="262"/>
      <c r="C22" s="291"/>
      <c r="D22" s="263"/>
      <c r="E22" s="264"/>
    </row>
    <row r="25" spans="2:8" ht="15" x14ac:dyDescent="0.4">
      <c r="B25" s="32" t="s">
        <v>211</v>
      </c>
    </row>
    <row r="26" spans="2:8" ht="13.15" x14ac:dyDescent="0.4">
      <c r="B26" s="24"/>
      <c r="C26" s="27"/>
      <c r="D26" s="27"/>
      <c r="E26" s="27"/>
    </row>
    <row r="27" spans="2:8" s="269" customFormat="1" ht="36.75" customHeight="1" x14ac:dyDescent="0.35">
      <c r="B27" s="267" t="s">
        <v>84</v>
      </c>
      <c r="C27" s="268" t="s">
        <v>206</v>
      </c>
      <c r="D27" s="268" t="s">
        <v>156</v>
      </c>
      <c r="E27" s="268" t="s">
        <v>157</v>
      </c>
      <c r="F27" s="268" t="s">
        <v>207</v>
      </c>
      <c r="G27" s="268" t="s">
        <v>166</v>
      </c>
      <c r="H27" s="268" t="s">
        <v>167</v>
      </c>
    </row>
    <row r="28" spans="2:8" x14ac:dyDescent="0.35">
      <c r="B28" s="265"/>
      <c r="C28" s="306"/>
      <c r="D28" s="218"/>
      <c r="E28" s="266"/>
      <c r="F28" s="306"/>
      <c r="G28" s="218"/>
      <c r="H28" s="266"/>
    </row>
    <row r="29" spans="2:8" x14ac:dyDescent="0.35">
      <c r="B29" s="265"/>
      <c r="C29" s="306"/>
      <c r="D29" s="218"/>
      <c r="E29" s="266"/>
      <c r="F29" s="306"/>
      <c r="G29" s="218"/>
      <c r="H29" s="266"/>
    </row>
    <row r="30" spans="2:8" x14ac:dyDescent="0.35">
      <c r="B30" s="265"/>
      <c r="C30" s="306"/>
      <c r="D30" s="218"/>
      <c r="E30" s="266"/>
      <c r="F30" s="306"/>
      <c r="G30" s="218"/>
      <c r="H30" s="266"/>
    </row>
    <row r="31" spans="2:8" x14ac:dyDescent="0.35">
      <c r="B31" s="265"/>
      <c r="C31" s="306"/>
      <c r="D31" s="218"/>
      <c r="E31" s="266"/>
      <c r="F31" s="306"/>
      <c r="G31" s="218"/>
      <c r="H31" s="266"/>
    </row>
    <row r="32" spans="2:8" hidden="1" x14ac:dyDescent="0.35">
      <c r="B32" s="265"/>
      <c r="C32" s="306"/>
      <c r="D32" s="218"/>
      <c r="E32" s="266"/>
      <c r="F32" s="306"/>
      <c r="G32" s="218"/>
      <c r="H32" s="266"/>
    </row>
    <row r="33" spans="2:8" hidden="1" x14ac:dyDescent="0.35">
      <c r="B33" s="265"/>
      <c r="C33" s="306"/>
      <c r="D33" s="218"/>
      <c r="E33" s="266"/>
      <c r="F33" s="306"/>
      <c r="G33" s="218"/>
      <c r="H33" s="266"/>
    </row>
    <row r="34" spans="2:8" hidden="1" x14ac:dyDescent="0.35">
      <c r="B34" s="265"/>
      <c r="C34" s="306"/>
      <c r="D34" s="218"/>
      <c r="E34" s="266"/>
      <c r="F34" s="306"/>
      <c r="G34" s="218"/>
      <c r="H34" s="266"/>
    </row>
    <row r="35" spans="2:8" hidden="1" x14ac:dyDescent="0.35">
      <c r="B35" s="265"/>
      <c r="C35" s="306"/>
      <c r="D35" s="218"/>
      <c r="E35" s="266"/>
      <c r="F35" s="306"/>
      <c r="G35" s="218"/>
      <c r="H35" s="266"/>
    </row>
    <row r="36" spans="2:8" hidden="1" x14ac:dyDescent="0.35">
      <c r="B36" s="265"/>
      <c r="C36" s="306"/>
      <c r="D36" s="218"/>
      <c r="E36" s="266"/>
      <c r="F36" s="306"/>
      <c r="G36" s="218"/>
      <c r="H36" s="266"/>
    </row>
    <row r="37" spans="2:8" hidden="1" x14ac:dyDescent="0.35">
      <c r="B37" s="265"/>
      <c r="C37" s="306"/>
      <c r="D37" s="218"/>
      <c r="E37" s="266"/>
      <c r="F37" s="306"/>
      <c r="G37" s="218"/>
      <c r="H37" s="266"/>
    </row>
    <row r="38" spans="2:8" hidden="1" x14ac:dyDescent="0.35">
      <c r="B38" s="265"/>
      <c r="C38" s="306"/>
      <c r="D38" s="218"/>
      <c r="E38" s="266"/>
      <c r="F38" s="306"/>
      <c r="G38" s="218"/>
      <c r="H38" s="266"/>
    </row>
    <row r="39" spans="2:8" hidden="1" x14ac:dyDescent="0.35">
      <c r="B39" s="265"/>
      <c r="C39" s="306"/>
      <c r="D39" s="218"/>
      <c r="E39" s="266"/>
      <c r="F39" s="306"/>
      <c r="G39" s="218"/>
      <c r="H39" s="266"/>
    </row>
    <row r="40" spans="2:8" hidden="1" x14ac:dyDescent="0.35">
      <c r="B40" s="265"/>
      <c r="C40" s="306"/>
      <c r="D40" s="218"/>
      <c r="E40" s="266"/>
      <c r="F40" s="306"/>
      <c r="G40" s="218"/>
      <c r="H40" s="266"/>
    </row>
    <row r="41" spans="2:8" x14ac:dyDescent="0.35">
      <c r="B41" s="265"/>
      <c r="C41" s="306"/>
      <c r="D41" s="218"/>
      <c r="E41" s="266"/>
      <c r="F41" s="306"/>
      <c r="G41" s="218"/>
      <c r="H41" s="266"/>
    </row>
    <row r="42" spans="2:8" x14ac:dyDescent="0.35">
      <c r="B42" s="265"/>
      <c r="C42" s="306"/>
      <c r="D42" s="218"/>
      <c r="E42" s="266"/>
      <c r="F42" s="306"/>
      <c r="G42" s="218"/>
      <c r="H42" s="266"/>
    </row>
    <row r="43" spans="2:8" x14ac:dyDescent="0.35">
      <c r="B43" s="265"/>
      <c r="C43" s="306"/>
      <c r="D43" s="218"/>
      <c r="E43" s="266"/>
      <c r="F43" s="306"/>
      <c r="G43" s="218"/>
      <c r="H43" s="266"/>
    </row>
    <row r="44" spans="2:8" x14ac:dyDescent="0.35">
      <c r="B44" s="265"/>
      <c r="C44" s="306"/>
      <c r="D44" s="218"/>
      <c r="E44" s="266"/>
      <c r="F44" s="306"/>
      <c r="G44" s="218"/>
      <c r="H44" s="266"/>
    </row>
    <row r="45" spans="2:8" x14ac:dyDescent="0.35">
      <c r="B45" s="265"/>
      <c r="C45" s="306"/>
      <c r="D45" s="218"/>
      <c r="E45" s="266"/>
      <c r="F45" s="306"/>
      <c r="G45" s="218"/>
      <c r="H45" s="266"/>
    </row>
    <row r="46" spans="2:8" x14ac:dyDescent="0.35">
      <c r="B46" s="265"/>
      <c r="C46" s="306"/>
      <c r="D46" s="218"/>
      <c r="E46" s="266"/>
      <c r="F46" s="306"/>
      <c r="G46" s="218"/>
      <c r="H46" s="266"/>
    </row>
    <row r="47" spans="2:8" x14ac:dyDescent="0.35">
      <c r="B47" s="265"/>
      <c r="C47" s="306"/>
      <c r="D47" s="218"/>
      <c r="E47" s="266"/>
      <c r="F47" s="306"/>
      <c r="G47" s="218"/>
      <c r="H47" s="266"/>
    </row>
    <row r="48" spans="2:8" x14ac:dyDescent="0.35">
      <c r="B48" s="265"/>
      <c r="C48" s="306"/>
      <c r="D48" s="218"/>
      <c r="E48" s="266"/>
      <c r="F48" s="306"/>
      <c r="G48" s="218"/>
      <c r="H48" s="266"/>
    </row>
    <row r="49" spans="2:8" x14ac:dyDescent="0.35">
      <c r="B49" s="265"/>
      <c r="C49" s="306"/>
      <c r="D49" s="218"/>
      <c r="E49" s="266"/>
      <c r="F49" s="306"/>
      <c r="G49" s="218"/>
      <c r="H49" s="266"/>
    </row>
    <row r="50" spans="2:8" x14ac:dyDescent="0.35">
      <c r="B50" s="265"/>
      <c r="C50" s="306"/>
      <c r="D50" s="218"/>
      <c r="E50" s="266"/>
      <c r="F50" s="306"/>
      <c r="G50" s="218"/>
      <c r="H50" s="266"/>
    </row>
    <row r="51" spans="2:8" x14ac:dyDescent="0.35">
      <c r="B51" s="265"/>
      <c r="C51" s="306"/>
      <c r="D51" s="218"/>
      <c r="E51" s="266"/>
      <c r="F51" s="306"/>
      <c r="G51" s="218"/>
      <c r="H51" s="266"/>
    </row>
    <row r="52" spans="2:8" x14ac:dyDescent="0.35">
      <c r="B52" s="265"/>
      <c r="C52" s="306"/>
      <c r="D52" s="218"/>
      <c r="E52" s="266"/>
      <c r="F52" s="306"/>
      <c r="G52" s="218"/>
      <c r="H52" s="266"/>
    </row>
    <row r="53" spans="2:8" x14ac:dyDescent="0.35">
      <c r="B53" s="265"/>
      <c r="C53" s="306"/>
      <c r="D53" s="218"/>
      <c r="E53" s="266"/>
      <c r="F53" s="306"/>
      <c r="G53" s="218"/>
      <c r="H53" s="266"/>
    </row>
    <row r="54" spans="2:8" x14ac:dyDescent="0.35">
      <c r="B54" s="265"/>
      <c r="C54" s="306"/>
      <c r="D54" s="218"/>
      <c r="E54" s="266"/>
      <c r="F54" s="306"/>
      <c r="G54" s="218"/>
      <c r="H54" s="266"/>
    </row>
  </sheetData>
  <pageMargins left="0.25" right="0.25" top="0.75" bottom="0.75" header="0.3" footer="0.3"/>
  <pageSetup paperSize="9" scale="5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B1:O90"/>
  <sheetViews>
    <sheetView zoomScale="80" zoomScaleNormal="80" workbookViewId="0"/>
  </sheetViews>
  <sheetFormatPr defaultColWidth="9" defaultRowHeight="12.75" x14ac:dyDescent="0.35"/>
  <cols>
    <col min="1" max="1" width="11.3984375" style="360" customWidth="1"/>
    <col min="2" max="2" width="21.86328125" style="360" customWidth="1"/>
    <col min="3" max="3" width="40.86328125" style="360" customWidth="1"/>
    <col min="4" max="4" width="41.3984375" style="360" bestFit="1" customWidth="1"/>
    <col min="5" max="15" width="20.86328125" style="360" customWidth="1"/>
    <col min="16" max="16384" width="9" style="360"/>
  </cols>
  <sheetData>
    <row r="1" spans="2:15" ht="20.65" x14ac:dyDescent="0.6">
      <c r="B1" s="359" t="s">
        <v>498</v>
      </c>
    </row>
    <row r="2" spans="2:15" ht="13.9" x14ac:dyDescent="0.4">
      <c r="B2" s="51" t="str">
        <f>Tradingname</f>
        <v>GOLDFIELDS GAS TRANSMISSION PTY LTD</v>
      </c>
      <c r="C2" s="52"/>
    </row>
    <row r="3" spans="2:15" ht="13.9" x14ac:dyDescent="0.4">
      <c r="B3" s="53" t="s">
        <v>238</v>
      </c>
      <c r="C3" s="54" t="str">
        <f>TEXT(Yearstart,"dd/mm/yyyy")&amp;" to "&amp;TEXT(Yearending,"dd/mm/yyyy")</f>
        <v>01/07/2020 to 30/06/2021</v>
      </c>
    </row>
    <row r="5" spans="2:15" ht="30" customHeight="1" x14ac:dyDescent="0.4">
      <c r="B5" s="362" t="s">
        <v>305</v>
      </c>
      <c r="I5" s="480" t="s">
        <v>306</v>
      </c>
      <c r="J5" s="480"/>
      <c r="K5" s="480"/>
    </row>
    <row r="7" spans="2:15" ht="45" customHeight="1" x14ac:dyDescent="0.35">
      <c r="B7" s="123" t="s">
        <v>221</v>
      </c>
      <c r="C7" s="124" t="s">
        <v>19</v>
      </c>
      <c r="D7" s="124" t="s">
        <v>0</v>
      </c>
      <c r="E7" s="124" t="s">
        <v>71</v>
      </c>
      <c r="F7" s="124" t="s">
        <v>72</v>
      </c>
      <c r="G7" s="124" t="s">
        <v>151</v>
      </c>
      <c r="H7" s="124" t="s">
        <v>495</v>
      </c>
      <c r="I7" s="124" t="s">
        <v>74</v>
      </c>
      <c r="J7" s="124" t="s">
        <v>485</v>
      </c>
      <c r="K7" s="124" t="s">
        <v>307</v>
      </c>
      <c r="L7" s="124" t="s">
        <v>75</v>
      </c>
      <c r="M7" s="124" t="s">
        <v>308</v>
      </c>
      <c r="N7" s="124" t="s">
        <v>496</v>
      </c>
      <c r="O7" s="104" t="s">
        <v>76</v>
      </c>
    </row>
    <row r="8" spans="2:15" x14ac:dyDescent="0.35">
      <c r="B8" s="125"/>
      <c r="C8" s="126"/>
      <c r="D8" s="126"/>
      <c r="E8" s="126"/>
      <c r="F8" s="126" t="s">
        <v>77</v>
      </c>
      <c r="G8" s="126" t="s">
        <v>181</v>
      </c>
      <c r="H8" s="126" t="s">
        <v>181</v>
      </c>
      <c r="I8" s="126" t="s">
        <v>181</v>
      </c>
      <c r="J8" s="126" t="s">
        <v>181</v>
      </c>
      <c r="K8" s="126" t="s">
        <v>181</v>
      </c>
      <c r="L8" s="126" t="s">
        <v>181</v>
      </c>
      <c r="M8" s="126" t="s">
        <v>181</v>
      </c>
      <c r="N8" s="126" t="s">
        <v>181</v>
      </c>
      <c r="O8" s="126" t="s">
        <v>181</v>
      </c>
    </row>
    <row r="9" spans="2:15" x14ac:dyDescent="0.35">
      <c r="B9" s="386">
        <v>2.4</v>
      </c>
      <c r="C9" s="271"/>
      <c r="D9" s="271" t="s">
        <v>141</v>
      </c>
      <c r="E9" s="192" t="str">
        <f>'3.1 Asset useful life'!D9</f>
        <v>1/7/2005 to 30/6/2021</v>
      </c>
      <c r="F9" s="307">
        <v>80</v>
      </c>
      <c r="G9" s="307">
        <v>0</v>
      </c>
      <c r="H9" s="307">
        <v>0</v>
      </c>
      <c r="I9" s="307">
        <v>1456218.5847619064</v>
      </c>
      <c r="J9" s="307">
        <v>0</v>
      </c>
      <c r="K9" s="307">
        <v>0</v>
      </c>
      <c r="L9" s="308">
        <f>SUM(H9:K9)</f>
        <v>1456218.5847619064</v>
      </c>
      <c r="M9" s="307">
        <v>-36107.647542120765</v>
      </c>
      <c r="N9" s="307">
        <v>-18208.970188701489</v>
      </c>
      <c r="O9" s="280">
        <f>SUM(L9:N9)</f>
        <v>1401901.9670310842</v>
      </c>
    </row>
    <row r="10" spans="2:15" x14ac:dyDescent="0.35">
      <c r="B10" s="386">
        <v>2.4</v>
      </c>
      <c r="C10" s="271"/>
      <c r="D10" s="271" t="s">
        <v>85</v>
      </c>
      <c r="E10" s="192" t="str">
        <f>'3.1 Asset useful life'!D10</f>
        <v>1/7/2005 to 30/6/2021</v>
      </c>
      <c r="F10" s="307">
        <v>35</v>
      </c>
      <c r="G10" s="307">
        <v>0</v>
      </c>
      <c r="H10" s="307">
        <v>0</v>
      </c>
      <c r="I10" s="307">
        <v>231073569.02230793</v>
      </c>
      <c r="J10" s="307">
        <v>0</v>
      </c>
      <c r="K10" s="307">
        <v>0</v>
      </c>
      <c r="L10" s="308">
        <f>SUM(H10:K10)</f>
        <v>231073569.02230793</v>
      </c>
      <c r="M10" s="307">
        <v>-46680523.820216082</v>
      </c>
      <c r="N10" s="307">
        <v>-6259463.8706943272</v>
      </c>
      <c r="O10" s="280">
        <f t="shared" ref="O10:O52" si="0">SUM(L10:N10)</f>
        <v>178133581.3313975</v>
      </c>
    </row>
    <row r="11" spans="2:15" x14ac:dyDescent="0.35">
      <c r="B11" s="386">
        <v>2.4</v>
      </c>
      <c r="C11" s="271"/>
      <c r="D11" s="271" t="s">
        <v>142</v>
      </c>
      <c r="E11" s="192" t="str">
        <f>'3.1 Asset useful life'!D11</f>
        <v>1/7/2005 to 30/6/2021</v>
      </c>
      <c r="F11" s="307">
        <v>50</v>
      </c>
      <c r="G11" s="307">
        <v>0</v>
      </c>
      <c r="H11" s="307">
        <v>0</v>
      </c>
      <c r="I11" s="307">
        <v>0</v>
      </c>
      <c r="J11" s="307">
        <v>0</v>
      </c>
      <c r="K11" s="307">
        <v>0</v>
      </c>
      <c r="L11" s="308">
        <f>SUM(H11:K11)</f>
        <v>0</v>
      </c>
      <c r="M11" s="307">
        <v>0</v>
      </c>
      <c r="N11" s="307">
        <v>0</v>
      </c>
      <c r="O11" s="280">
        <f t="shared" si="0"/>
        <v>0</v>
      </c>
    </row>
    <row r="12" spans="2:15" x14ac:dyDescent="0.35">
      <c r="B12" s="386">
        <v>2.4</v>
      </c>
      <c r="C12" s="271"/>
      <c r="D12" s="271" t="s">
        <v>144</v>
      </c>
      <c r="E12" s="192" t="str">
        <f>'3.1 Asset useful life'!D12</f>
        <v>1/7/2005 to 30/6/2021</v>
      </c>
      <c r="F12" s="307">
        <v>50</v>
      </c>
      <c r="G12" s="307">
        <v>0</v>
      </c>
      <c r="H12" s="307">
        <v>0</v>
      </c>
      <c r="I12" s="307">
        <v>0</v>
      </c>
      <c r="J12" s="307">
        <v>0</v>
      </c>
      <c r="K12" s="307">
        <v>0</v>
      </c>
      <c r="L12" s="308">
        <f>SUM(H12:K12)</f>
        <v>0</v>
      </c>
      <c r="M12" s="307">
        <v>0</v>
      </c>
      <c r="N12" s="307">
        <v>0</v>
      </c>
      <c r="O12" s="280">
        <f t="shared" si="0"/>
        <v>0</v>
      </c>
    </row>
    <row r="13" spans="2:15" x14ac:dyDescent="0.35">
      <c r="B13" s="386">
        <v>2.4</v>
      </c>
      <c r="C13" s="271"/>
      <c r="D13" s="271" t="s">
        <v>489</v>
      </c>
      <c r="E13" s="192" t="str">
        <f>'3.1 Asset useful life'!D13</f>
        <v>1/7/2005 to 30/6/2021</v>
      </c>
      <c r="F13" s="307">
        <v>80</v>
      </c>
      <c r="G13" s="307">
        <v>0</v>
      </c>
      <c r="H13" s="307">
        <v>0</v>
      </c>
      <c r="I13" s="307">
        <v>0</v>
      </c>
      <c r="J13" s="307">
        <v>0</v>
      </c>
      <c r="K13" s="307">
        <v>0</v>
      </c>
      <c r="L13" s="308">
        <f t="shared" ref="L13:L41" si="1">SUM(H13:K13)</f>
        <v>0</v>
      </c>
      <c r="M13" s="307">
        <v>0</v>
      </c>
      <c r="N13" s="307">
        <v>0</v>
      </c>
      <c r="O13" s="280">
        <f t="shared" si="0"/>
        <v>0</v>
      </c>
    </row>
    <row r="14" spans="2:15" x14ac:dyDescent="0.35">
      <c r="B14" s="386">
        <v>2.4</v>
      </c>
      <c r="C14" s="271"/>
      <c r="D14" s="271" t="s">
        <v>146</v>
      </c>
      <c r="E14" s="192" t="str">
        <f>'3.1 Asset useful life'!D14</f>
        <v>1/7/2005 to 30/6/2021</v>
      </c>
      <c r="F14" s="307">
        <v>15</v>
      </c>
      <c r="G14" s="307">
        <v>0</v>
      </c>
      <c r="H14" s="307">
        <v>0</v>
      </c>
      <c r="I14" s="307">
        <v>1438535.9275012382</v>
      </c>
      <c r="J14" s="307">
        <v>0</v>
      </c>
      <c r="K14" s="307">
        <v>0</v>
      </c>
      <c r="L14" s="308">
        <f t="shared" si="1"/>
        <v>1438535.9275012382</v>
      </c>
      <c r="M14" s="307">
        <v>-354150.97041071812</v>
      </c>
      <c r="N14" s="307">
        <v>-95476.57753107381</v>
      </c>
      <c r="O14" s="280">
        <f t="shared" si="0"/>
        <v>988908.37955944624</v>
      </c>
    </row>
    <row r="15" spans="2:15" x14ac:dyDescent="0.35">
      <c r="B15" s="386">
        <v>2.4</v>
      </c>
      <c r="C15" s="271"/>
      <c r="D15" s="271" t="s">
        <v>1</v>
      </c>
      <c r="E15" s="192" t="str">
        <f>'3.1 Asset useful life'!D15</f>
        <v>1/7/2005 to 30/6/2021</v>
      </c>
      <c r="F15" s="307">
        <v>80</v>
      </c>
      <c r="G15" s="307">
        <v>0</v>
      </c>
      <c r="H15" s="307">
        <v>0</v>
      </c>
      <c r="I15" s="307">
        <v>0</v>
      </c>
      <c r="J15" s="307">
        <v>0</v>
      </c>
      <c r="K15" s="307">
        <v>0</v>
      </c>
      <c r="L15" s="308">
        <f t="shared" si="1"/>
        <v>0</v>
      </c>
      <c r="M15" s="307">
        <v>0</v>
      </c>
      <c r="N15" s="307">
        <v>0</v>
      </c>
      <c r="O15" s="280">
        <f t="shared" si="0"/>
        <v>0</v>
      </c>
    </row>
    <row r="16" spans="2:15" x14ac:dyDescent="0.35">
      <c r="B16" s="386">
        <v>2.4</v>
      </c>
      <c r="C16" s="271"/>
      <c r="D16" s="271" t="s">
        <v>231</v>
      </c>
      <c r="E16" s="192" t="str">
        <f>'3.1 Asset useful life'!D16</f>
        <v>1/7/2005 to 30/6/2021</v>
      </c>
      <c r="F16" s="307" t="s">
        <v>562</v>
      </c>
      <c r="G16" s="307">
        <v>0</v>
      </c>
      <c r="H16" s="307">
        <v>0</v>
      </c>
      <c r="I16" s="307">
        <v>3019647.4779631058</v>
      </c>
      <c r="J16" s="307">
        <v>0</v>
      </c>
      <c r="K16" s="307">
        <v>0</v>
      </c>
      <c r="L16" s="308">
        <f t="shared" si="1"/>
        <v>3019647.4779631058</v>
      </c>
      <c r="M16" s="307">
        <v>-248804.01172945258</v>
      </c>
      <c r="N16" s="307">
        <v>-50288.327366863159</v>
      </c>
      <c r="O16" s="280">
        <f t="shared" si="0"/>
        <v>2720555.1388667896</v>
      </c>
    </row>
    <row r="17" spans="2:15" x14ac:dyDescent="0.35">
      <c r="B17" s="386">
        <v>2.4</v>
      </c>
      <c r="C17" s="271"/>
      <c r="D17" s="271" t="s">
        <v>148</v>
      </c>
      <c r="E17" s="192" t="str">
        <f>'3.1 Asset useful life'!D17</f>
        <v>1/7/2005 to 30/6/2021</v>
      </c>
      <c r="F17" s="307" t="s">
        <v>563</v>
      </c>
      <c r="G17" s="307">
        <v>0</v>
      </c>
      <c r="H17" s="307">
        <v>0</v>
      </c>
      <c r="I17" s="307">
        <v>0</v>
      </c>
      <c r="J17" s="307">
        <v>0</v>
      </c>
      <c r="K17" s="307">
        <v>0</v>
      </c>
      <c r="L17" s="308">
        <f t="shared" si="1"/>
        <v>0</v>
      </c>
      <c r="M17" s="307">
        <v>0</v>
      </c>
      <c r="N17" s="307">
        <v>0</v>
      </c>
      <c r="O17" s="280">
        <f t="shared" si="0"/>
        <v>0</v>
      </c>
    </row>
    <row r="18" spans="2:15" x14ac:dyDescent="0.35">
      <c r="B18" s="386" t="s">
        <v>566</v>
      </c>
      <c r="C18" s="271"/>
      <c r="D18" s="271" t="s">
        <v>538</v>
      </c>
      <c r="E18" s="192" t="str">
        <f>'3.1 Asset useful life'!D21</f>
        <v>1/7/2019 to 30/6/2021</v>
      </c>
      <c r="F18" s="307" t="s">
        <v>564</v>
      </c>
      <c r="G18" s="307">
        <v>0</v>
      </c>
      <c r="H18" s="307">
        <v>17947.268612</v>
      </c>
      <c r="I18" s="307">
        <v>-660.20706080000002</v>
      </c>
      <c r="J18" s="307">
        <v>0</v>
      </c>
      <c r="K18" s="307">
        <v>0</v>
      </c>
      <c r="L18" s="308">
        <f t="shared" si="1"/>
        <v>17287.0615512</v>
      </c>
      <c r="M18" s="307">
        <v>-8283.3747360000016</v>
      </c>
      <c r="N18" s="307">
        <v>-7893.0308968000008</v>
      </c>
      <c r="O18" s="280">
        <f t="shared" si="0"/>
        <v>1110.655918399998</v>
      </c>
    </row>
    <row r="19" spans="2:15" x14ac:dyDescent="0.35">
      <c r="B19" s="271"/>
      <c r="C19" s="271"/>
      <c r="D19" s="271"/>
      <c r="E19" s="192"/>
      <c r="F19" s="307"/>
      <c r="G19" s="307"/>
      <c r="H19" s="307"/>
      <c r="I19" s="307"/>
      <c r="J19" s="307"/>
      <c r="K19" s="307"/>
      <c r="L19" s="308">
        <f t="shared" si="1"/>
        <v>0</v>
      </c>
      <c r="M19" s="307"/>
      <c r="N19" s="307"/>
      <c r="O19" s="280">
        <f t="shared" si="0"/>
        <v>0</v>
      </c>
    </row>
    <row r="20" spans="2:15" x14ac:dyDescent="0.35">
      <c r="B20" s="271"/>
      <c r="C20" s="271"/>
      <c r="D20" s="271"/>
      <c r="E20" s="192"/>
      <c r="F20" s="307"/>
      <c r="G20" s="307"/>
      <c r="H20" s="307"/>
      <c r="I20" s="307"/>
      <c r="J20" s="307"/>
      <c r="K20" s="307"/>
      <c r="L20" s="308">
        <f t="shared" si="1"/>
        <v>0</v>
      </c>
      <c r="M20" s="307"/>
      <c r="N20" s="307"/>
      <c r="O20" s="280">
        <f t="shared" si="0"/>
        <v>0</v>
      </c>
    </row>
    <row r="21" spans="2:15" x14ac:dyDescent="0.35">
      <c r="B21" s="271"/>
      <c r="C21" s="271"/>
      <c r="D21" s="271"/>
      <c r="E21" s="192"/>
      <c r="F21" s="307"/>
      <c r="G21" s="307"/>
      <c r="H21" s="307"/>
      <c r="I21" s="307"/>
      <c r="J21" s="307"/>
      <c r="K21" s="307"/>
      <c r="L21" s="308">
        <f t="shared" si="1"/>
        <v>0</v>
      </c>
      <c r="M21" s="307"/>
      <c r="N21" s="307"/>
      <c r="O21" s="280">
        <f t="shared" si="0"/>
        <v>0</v>
      </c>
    </row>
    <row r="22" spans="2:15" x14ac:dyDescent="0.35">
      <c r="B22" s="271"/>
      <c r="C22" s="271"/>
      <c r="D22" s="271"/>
      <c r="E22" s="192"/>
      <c r="F22" s="307"/>
      <c r="G22" s="307"/>
      <c r="H22" s="307"/>
      <c r="I22" s="307"/>
      <c r="J22" s="307"/>
      <c r="K22" s="307"/>
      <c r="L22" s="308">
        <f t="shared" si="1"/>
        <v>0</v>
      </c>
      <c r="M22" s="307"/>
      <c r="N22" s="307"/>
      <c r="O22" s="280">
        <f t="shared" si="0"/>
        <v>0</v>
      </c>
    </row>
    <row r="23" spans="2:15" x14ac:dyDescent="0.35">
      <c r="B23" s="271"/>
      <c r="C23" s="271"/>
      <c r="D23" s="271"/>
      <c r="E23" s="192"/>
      <c r="F23" s="307"/>
      <c r="G23" s="307"/>
      <c r="H23" s="307"/>
      <c r="I23" s="307"/>
      <c r="J23" s="307"/>
      <c r="K23" s="307"/>
      <c r="L23" s="308">
        <f t="shared" si="1"/>
        <v>0</v>
      </c>
      <c r="M23" s="307"/>
      <c r="N23" s="307"/>
      <c r="O23" s="280">
        <f t="shared" si="0"/>
        <v>0</v>
      </c>
    </row>
    <row r="24" spans="2:15" x14ac:dyDescent="0.35">
      <c r="B24" s="271"/>
      <c r="C24" s="271"/>
      <c r="D24" s="271"/>
      <c r="E24" s="192"/>
      <c r="F24" s="307"/>
      <c r="G24" s="307"/>
      <c r="H24" s="307"/>
      <c r="I24" s="307"/>
      <c r="J24" s="307"/>
      <c r="K24" s="307"/>
      <c r="L24" s="308">
        <f t="shared" si="1"/>
        <v>0</v>
      </c>
      <c r="M24" s="307"/>
      <c r="N24" s="307"/>
      <c r="O24" s="280">
        <f t="shared" si="0"/>
        <v>0</v>
      </c>
    </row>
    <row r="25" spans="2:15" x14ac:dyDescent="0.35">
      <c r="B25" s="271"/>
      <c r="C25" s="271"/>
      <c r="D25" s="271"/>
      <c r="E25" s="192"/>
      <c r="F25" s="307"/>
      <c r="G25" s="307"/>
      <c r="H25" s="307"/>
      <c r="I25" s="307"/>
      <c r="J25" s="307"/>
      <c r="K25" s="307"/>
      <c r="L25" s="308">
        <f t="shared" si="1"/>
        <v>0</v>
      </c>
      <c r="M25" s="307"/>
      <c r="N25" s="307"/>
      <c r="O25" s="280">
        <f t="shared" si="0"/>
        <v>0</v>
      </c>
    </row>
    <row r="26" spans="2:15" x14ac:dyDescent="0.35">
      <c r="B26" s="271"/>
      <c r="C26" s="271"/>
      <c r="D26" s="271"/>
      <c r="E26" s="192"/>
      <c r="F26" s="307"/>
      <c r="G26" s="307"/>
      <c r="H26" s="307"/>
      <c r="I26" s="307"/>
      <c r="J26" s="307"/>
      <c r="K26" s="307"/>
      <c r="L26" s="308">
        <f t="shared" si="1"/>
        <v>0</v>
      </c>
      <c r="M26" s="307"/>
      <c r="N26" s="307"/>
      <c r="O26" s="280">
        <f t="shared" si="0"/>
        <v>0</v>
      </c>
    </row>
    <row r="27" spans="2:15" x14ac:dyDescent="0.35">
      <c r="B27" s="271"/>
      <c r="C27" s="271"/>
      <c r="D27" s="271"/>
      <c r="E27" s="192"/>
      <c r="F27" s="307"/>
      <c r="G27" s="307"/>
      <c r="H27" s="307"/>
      <c r="I27" s="307"/>
      <c r="J27" s="307"/>
      <c r="K27" s="307"/>
      <c r="L27" s="308">
        <f t="shared" si="1"/>
        <v>0</v>
      </c>
      <c r="M27" s="307"/>
      <c r="N27" s="307"/>
      <c r="O27" s="280">
        <f t="shared" si="0"/>
        <v>0</v>
      </c>
    </row>
    <row r="28" spans="2:15" x14ac:dyDescent="0.35">
      <c r="B28" s="271"/>
      <c r="C28" s="271"/>
      <c r="D28" s="271"/>
      <c r="E28" s="192"/>
      <c r="F28" s="307"/>
      <c r="G28" s="307"/>
      <c r="H28" s="307"/>
      <c r="I28" s="307"/>
      <c r="J28" s="307"/>
      <c r="K28" s="307"/>
      <c r="L28" s="308">
        <f t="shared" si="1"/>
        <v>0</v>
      </c>
      <c r="M28" s="307"/>
      <c r="N28" s="307"/>
      <c r="O28" s="280">
        <f t="shared" si="0"/>
        <v>0</v>
      </c>
    </row>
    <row r="29" spans="2:15" x14ac:dyDescent="0.35">
      <c r="B29" s="271"/>
      <c r="C29" s="271"/>
      <c r="D29" s="271"/>
      <c r="E29" s="192"/>
      <c r="F29" s="307"/>
      <c r="G29" s="307"/>
      <c r="H29" s="307"/>
      <c r="I29" s="307"/>
      <c r="J29" s="307"/>
      <c r="K29" s="307"/>
      <c r="L29" s="308">
        <f t="shared" si="1"/>
        <v>0</v>
      </c>
      <c r="M29" s="307"/>
      <c r="N29" s="307"/>
      <c r="O29" s="280">
        <f t="shared" si="0"/>
        <v>0</v>
      </c>
    </row>
    <row r="30" spans="2:15" x14ac:dyDescent="0.35">
      <c r="B30" s="271"/>
      <c r="C30" s="271"/>
      <c r="D30" s="271"/>
      <c r="E30" s="192"/>
      <c r="F30" s="307"/>
      <c r="G30" s="307"/>
      <c r="H30" s="307"/>
      <c r="I30" s="307"/>
      <c r="J30" s="307"/>
      <c r="K30" s="307"/>
      <c r="L30" s="308">
        <f t="shared" si="1"/>
        <v>0</v>
      </c>
      <c r="M30" s="307"/>
      <c r="N30" s="307"/>
      <c r="O30" s="280">
        <f t="shared" si="0"/>
        <v>0</v>
      </c>
    </row>
    <row r="31" spans="2:15" x14ac:dyDescent="0.35">
      <c r="B31" s="271"/>
      <c r="C31" s="271"/>
      <c r="D31" s="271"/>
      <c r="E31" s="192"/>
      <c r="F31" s="307"/>
      <c r="G31" s="307"/>
      <c r="H31" s="307"/>
      <c r="I31" s="307"/>
      <c r="J31" s="307"/>
      <c r="K31" s="307"/>
      <c r="L31" s="308">
        <f t="shared" si="1"/>
        <v>0</v>
      </c>
      <c r="M31" s="307"/>
      <c r="N31" s="307"/>
      <c r="O31" s="280">
        <f t="shared" si="0"/>
        <v>0</v>
      </c>
    </row>
    <row r="32" spans="2:15" x14ac:dyDescent="0.35">
      <c r="B32" s="271"/>
      <c r="C32" s="271"/>
      <c r="D32" s="271"/>
      <c r="E32" s="192"/>
      <c r="F32" s="307"/>
      <c r="G32" s="307"/>
      <c r="H32" s="307"/>
      <c r="I32" s="307"/>
      <c r="J32" s="307"/>
      <c r="K32" s="307"/>
      <c r="L32" s="308">
        <f t="shared" si="1"/>
        <v>0</v>
      </c>
      <c r="M32" s="307"/>
      <c r="N32" s="307"/>
      <c r="O32" s="280">
        <f t="shared" si="0"/>
        <v>0</v>
      </c>
    </row>
    <row r="33" spans="2:15" x14ac:dyDescent="0.35">
      <c r="B33" s="271"/>
      <c r="C33" s="271"/>
      <c r="D33" s="271"/>
      <c r="E33" s="192"/>
      <c r="F33" s="307"/>
      <c r="G33" s="307"/>
      <c r="H33" s="307"/>
      <c r="I33" s="307"/>
      <c r="J33" s="307"/>
      <c r="K33" s="307"/>
      <c r="L33" s="308">
        <f t="shared" si="1"/>
        <v>0</v>
      </c>
      <c r="M33" s="307"/>
      <c r="N33" s="307"/>
      <c r="O33" s="280">
        <f t="shared" si="0"/>
        <v>0</v>
      </c>
    </row>
    <row r="34" spans="2:15" x14ac:dyDescent="0.35">
      <c r="B34" s="271"/>
      <c r="C34" s="271"/>
      <c r="D34" s="271"/>
      <c r="E34" s="192"/>
      <c r="F34" s="307"/>
      <c r="G34" s="307"/>
      <c r="H34" s="307"/>
      <c r="I34" s="307"/>
      <c r="J34" s="307"/>
      <c r="K34" s="307"/>
      <c r="L34" s="308">
        <f t="shared" si="1"/>
        <v>0</v>
      </c>
      <c r="M34" s="307"/>
      <c r="N34" s="307"/>
      <c r="O34" s="280">
        <f t="shared" si="0"/>
        <v>0</v>
      </c>
    </row>
    <row r="35" spans="2:15" x14ac:dyDescent="0.35">
      <c r="B35" s="271"/>
      <c r="C35" s="271"/>
      <c r="D35" s="271"/>
      <c r="E35" s="192"/>
      <c r="F35" s="307"/>
      <c r="G35" s="307"/>
      <c r="H35" s="307"/>
      <c r="I35" s="307"/>
      <c r="J35" s="307"/>
      <c r="K35" s="307"/>
      <c r="L35" s="308">
        <f t="shared" si="1"/>
        <v>0</v>
      </c>
      <c r="M35" s="307"/>
      <c r="N35" s="307"/>
      <c r="O35" s="280">
        <f t="shared" si="0"/>
        <v>0</v>
      </c>
    </row>
    <row r="36" spans="2:15" x14ac:dyDescent="0.35">
      <c r="B36" s="271"/>
      <c r="C36" s="271"/>
      <c r="D36" s="271"/>
      <c r="E36" s="192"/>
      <c r="F36" s="307"/>
      <c r="G36" s="307"/>
      <c r="H36" s="307"/>
      <c r="I36" s="307"/>
      <c r="J36" s="307"/>
      <c r="K36" s="307"/>
      <c r="L36" s="308">
        <f t="shared" si="1"/>
        <v>0</v>
      </c>
      <c r="M36" s="307"/>
      <c r="N36" s="307"/>
      <c r="O36" s="280">
        <f t="shared" si="0"/>
        <v>0</v>
      </c>
    </row>
    <row r="37" spans="2:15" x14ac:dyDescent="0.35">
      <c r="B37" s="271"/>
      <c r="C37" s="271"/>
      <c r="D37" s="271"/>
      <c r="E37" s="192"/>
      <c r="F37" s="307"/>
      <c r="G37" s="307"/>
      <c r="H37" s="307"/>
      <c r="I37" s="307"/>
      <c r="J37" s="307"/>
      <c r="K37" s="307"/>
      <c r="L37" s="308">
        <f t="shared" si="1"/>
        <v>0</v>
      </c>
      <c r="M37" s="307"/>
      <c r="N37" s="307"/>
      <c r="O37" s="280">
        <f t="shared" si="0"/>
        <v>0</v>
      </c>
    </row>
    <row r="38" spans="2:15" x14ac:dyDescent="0.35">
      <c r="B38" s="271"/>
      <c r="C38" s="271"/>
      <c r="D38" s="271"/>
      <c r="E38" s="192"/>
      <c r="F38" s="307"/>
      <c r="G38" s="307"/>
      <c r="H38" s="307"/>
      <c r="I38" s="307"/>
      <c r="J38" s="307"/>
      <c r="K38" s="307"/>
      <c r="L38" s="308">
        <f t="shared" si="1"/>
        <v>0</v>
      </c>
      <c r="M38" s="307"/>
      <c r="N38" s="307"/>
      <c r="O38" s="280">
        <f t="shared" si="0"/>
        <v>0</v>
      </c>
    </row>
    <row r="39" spans="2:15" x14ac:dyDescent="0.35">
      <c r="B39" s="271"/>
      <c r="C39" s="271"/>
      <c r="D39" s="271"/>
      <c r="E39" s="192"/>
      <c r="F39" s="307"/>
      <c r="G39" s="307"/>
      <c r="H39" s="307"/>
      <c r="I39" s="307"/>
      <c r="J39" s="307"/>
      <c r="K39" s="307"/>
      <c r="L39" s="308">
        <f t="shared" si="1"/>
        <v>0</v>
      </c>
      <c r="M39" s="307"/>
      <c r="N39" s="307"/>
      <c r="O39" s="280">
        <f t="shared" si="0"/>
        <v>0</v>
      </c>
    </row>
    <row r="40" spans="2:15" x14ac:dyDescent="0.35">
      <c r="B40" s="271"/>
      <c r="C40" s="271"/>
      <c r="D40" s="271"/>
      <c r="E40" s="192"/>
      <c r="F40" s="307"/>
      <c r="G40" s="307"/>
      <c r="H40" s="307"/>
      <c r="I40" s="307"/>
      <c r="J40" s="307"/>
      <c r="K40" s="307"/>
      <c r="L40" s="308">
        <f t="shared" si="1"/>
        <v>0</v>
      </c>
      <c r="M40" s="307"/>
      <c r="N40" s="307"/>
      <c r="O40" s="280">
        <f t="shared" si="0"/>
        <v>0</v>
      </c>
    </row>
    <row r="41" spans="2:15" x14ac:dyDescent="0.35">
      <c r="B41" s="271"/>
      <c r="C41" s="271"/>
      <c r="D41" s="271"/>
      <c r="E41" s="192"/>
      <c r="F41" s="307"/>
      <c r="G41" s="307"/>
      <c r="H41" s="307"/>
      <c r="I41" s="307"/>
      <c r="J41" s="307"/>
      <c r="K41" s="307"/>
      <c r="L41" s="308">
        <f t="shared" si="1"/>
        <v>0</v>
      </c>
      <c r="M41" s="307"/>
      <c r="N41" s="307"/>
      <c r="O41" s="280">
        <f t="shared" si="0"/>
        <v>0</v>
      </c>
    </row>
    <row r="42" spans="2:15" x14ac:dyDescent="0.35">
      <c r="B42" s="271"/>
      <c r="C42" s="271"/>
      <c r="D42" s="271"/>
      <c r="E42" s="192"/>
      <c r="F42" s="307"/>
      <c r="G42" s="307"/>
      <c r="H42" s="307"/>
      <c r="I42" s="307"/>
      <c r="J42" s="307"/>
      <c r="K42" s="307"/>
      <c r="L42" s="308">
        <f t="shared" ref="L42:L52" si="2">SUM(H42:K42)</f>
        <v>0</v>
      </c>
      <c r="M42" s="307"/>
      <c r="N42" s="307"/>
      <c r="O42" s="280">
        <f t="shared" si="0"/>
        <v>0</v>
      </c>
    </row>
    <row r="43" spans="2:15" x14ac:dyDescent="0.35">
      <c r="B43" s="271"/>
      <c r="C43" s="271"/>
      <c r="D43" s="271"/>
      <c r="E43" s="192"/>
      <c r="F43" s="307"/>
      <c r="G43" s="307"/>
      <c r="H43" s="307"/>
      <c r="I43" s="307"/>
      <c r="J43" s="307"/>
      <c r="K43" s="307"/>
      <c r="L43" s="308">
        <f t="shared" si="2"/>
        <v>0</v>
      </c>
      <c r="M43" s="307"/>
      <c r="N43" s="307"/>
      <c r="O43" s="280">
        <f t="shared" si="0"/>
        <v>0</v>
      </c>
    </row>
    <row r="44" spans="2:15" x14ac:dyDescent="0.35">
      <c r="B44" s="271"/>
      <c r="C44" s="271"/>
      <c r="D44" s="271"/>
      <c r="E44" s="192"/>
      <c r="F44" s="307"/>
      <c r="G44" s="307"/>
      <c r="H44" s="307"/>
      <c r="I44" s="307"/>
      <c r="J44" s="307"/>
      <c r="K44" s="307"/>
      <c r="L44" s="308">
        <f t="shared" si="2"/>
        <v>0</v>
      </c>
      <c r="M44" s="307"/>
      <c r="N44" s="307"/>
      <c r="O44" s="280">
        <f t="shared" si="0"/>
        <v>0</v>
      </c>
    </row>
    <row r="45" spans="2:15" x14ac:dyDescent="0.35">
      <c r="B45" s="271"/>
      <c r="C45" s="271"/>
      <c r="D45" s="271"/>
      <c r="E45" s="192"/>
      <c r="F45" s="307"/>
      <c r="G45" s="307"/>
      <c r="H45" s="307"/>
      <c r="I45" s="307"/>
      <c r="J45" s="307"/>
      <c r="K45" s="307"/>
      <c r="L45" s="308">
        <f t="shared" si="2"/>
        <v>0</v>
      </c>
      <c r="M45" s="307"/>
      <c r="N45" s="307"/>
      <c r="O45" s="280">
        <f t="shared" si="0"/>
        <v>0</v>
      </c>
    </row>
    <row r="46" spans="2:15" x14ac:dyDescent="0.35">
      <c r="B46" s="271"/>
      <c r="C46" s="271"/>
      <c r="D46" s="271"/>
      <c r="E46" s="192"/>
      <c r="F46" s="307"/>
      <c r="G46" s="307"/>
      <c r="H46" s="307"/>
      <c r="I46" s="307"/>
      <c r="J46" s="307"/>
      <c r="K46" s="307"/>
      <c r="L46" s="308">
        <f t="shared" si="2"/>
        <v>0</v>
      </c>
      <c r="M46" s="307"/>
      <c r="N46" s="307"/>
      <c r="O46" s="280">
        <f t="shared" si="0"/>
        <v>0</v>
      </c>
    </row>
    <row r="47" spans="2:15" x14ac:dyDescent="0.35">
      <c r="B47" s="271"/>
      <c r="C47" s="271"/>
      <c r="D47" s="271"/>
      <c r="E47" s="192"/>
      <c r="F47" s="307"/>
      <c r="G47" s="307"/>
      <c r="H47" s="307"/>
      <c r="I47" s="307"/>
      <c r="J47" s="307"/>
      <c r="K47" s="307"/>
      <c r="L47" s="308">
        <f t="shared" si="2"/>
        <v>0</v>
      </c>
      <c r="M47" s="307"/>
      <c r="N47" s="307"/>
      <c r="O47" s="280">
        <f t="shared" si="0"/>
        <v>0</v>
      </c>
    </row>
    <row r="48" spans="2:15" x14ac:dyDescent="0.35">
      <c r="B48" s="271"/>
      <c r="C48" s="271"/>
      <c r="D48" s="271"/>
      <c r="E48" s="192"/>
      <c r="F48" s="307"/>
      <c r="G48" s="307"/>
      <c r="H48" s="307"/>
      <c r="I48" s="307"/>
      <c r="J48" s="307"/>
      <c r="K48" s="307"/>
      <c r="L48" s="308">
        <f t="shared" si="2"/>
        <v>0</v>
      </c>
      <c r="M48" s="307"/>
      <c r="N48" s="307"/>
      <c r="O48" s="280">
        <f t="shared" si="0"/>
        <v>0</v>
      </c>
    </row>
    <row r="49" spans="2:15" x14ac:dyDescent="0.35">
      <c r="B49" s="271"/>
      <c r="C49" s="271"/>
      <c r="D49" s="271"/>
      <c r="E49" s="192"/>
      <c r="F49" s="307"/>
      <c r="G49" s="307"/>
      <c r="H49" s="307"/>
      <c r="I49" s="307"/>
      <c r="J49" s="307"/>
      <c r="K49" s="307"/>
      <c r="L49" s="308">
        <f t="shared" si="2"/>
        <v>0</v>
      </c>
      <c r="M49" s="307"/>
      <c r="N49" s="307"/>
      <c r="O49" s="280">
        <f t="shared" si="0"/>
        <v>0</v>
      </c>
    </row>
    <row r="50" spans="2:15" x14ac:dyDescent="0.35">
      <c r="B50" s="271"/>
      <c r="C50" s="271"/>
      <c r="D50" s="271"/>
      <c r="E50" s="192"/>
      <c r="F50" s="307"/>
      <c r="G50" s="307"/>
      <c r="H50" s="307"/>
      <c r="I50" s="307"/>
      <c r="J50" s="307"/>
      <c r="K50" s="307"/>
      <c r="L50" s="308">
        <f t="shared" si="2"/>
        <v>0</v>
      </c>
      <c r="M50" s="307"/>
      <c r="N50" s="307"/>
      <c r="O50" s="280">
        <f t="shared" si="0"/>
        <v>0</v>
      </c>
    </row>
    <row r="51" spans="2:15" x14ac:dyDescent="0.35">
      <c r="B51" s="271"/>
      <c r="C51" s="271"/>
      <c r="D51" s="271"/>
      <c r="E51" s="192"/>
      <c r="F51" s="307"/>
      <c r="G51" s="307"/>
      <c r="H51" s="307"/>
      <c r="I51" s="307"/>
      <c r="J51" s="307"/>
      <c r="K51" s="307"/>
      <c r="L51" s="308">
        <f t="shared" si="2"/>
        <v>0</v>
      </c>
      <c r="M51" s="307"/>
      <c r="N51" s="307"/>
      <c r="O51" s="280">
        <f t="shared" si="0"/>
        <v>0</v>
      </c>
    </row>
    <row r="52" spans="2:15" x14ac:dyDescent="0.35">
      <c r="B52" s="271"/>
      <c r="C52" s="271"/>
      <c r="D52" s="271"/>
      <c r="E52" s="192"/>
      <c r="F52" s="307"/>
      <c r="G52" s="307"/>
      <c r="H52" s="307"/>
      <c r="I52" s="307"/>
      <c r="J52" s="307"/>
      <c r="K52" s="307"/>
      <c r="L52" s="308">
        <f t="shared" si="2"/>
        <v>0</v>
      </c>
      <c r="M52" s="307"/>
      <c r="N52" s="307"/>
      <c r="O52" s="280">
        <f t="shared" si="0"/>
        <v>0</v>
      </c>
    </row>
    <row r="53" spans="2:15" ht="13.15" x14ac:dyDescent="0.4">
      <c r="B53" s="41"/>
      <c r="C53" s="40"/>
      <c r="D53" s="40" t="s">
        <v>78</v>
      </c>
      <c r="E53" s="43"/>
      <c r="F53" s="309"/>
      <c r="G53" s="282">
        <f>SUM(G9:G52)</f>
        <v>0</v>
      </c>
      <c r="H53" s="282">
        <f t="shared" ref="H53:O53" si="3">SUM(H9:H52)</f>
        <v>17947.268612</v>
      </c>
      <c r="I53" s="282">
        <f t="shared" si="3"/>
        <v>236987310.80547339</v>
      </c>
      <c r="J53" s="282">
        <f t="shared" si="3"/>
        <v>0</v>
      </c>
      <c r="K53" s="282">
        <f t="shared" si="3"/>
        <v>0</v>
      </c>
      <c r="L53" s="282">
        <f t="shared" si="3"/>
        <v>237005258.07408541</v>
      </c>
      <c r="M53" s="282">
        <f t="shared" si="3"/>
        <v>-47327869.824634373</v>
      </c>
      <c r="N53" s="282">
        <f t="shared" si="3"/>
        <v>-6431330.7766777659</v>
      </c>
      <c r="O53" s="282">
        <f t="shared" si="3"/>
        <v>183246057.47277322</v>
      </c>
    </row>
    <row r="56" spans="2:15" ht="15" x14ac:dyDescent="0.4">
      <c r="B56" s="362" t="s">
        <v>309</v>
      </c>
    </row>
    <row r="58" spans="2:15" ht="46.5" customHeight="1" x14ac:dyDescent="0.35">
      <c r="B58" s="123" t="s">
        <v>221</v>
      </c>
      <c r="C58" s="123" t="s">
        <v>19</v>
      </c>
      <c r="D58" s="124" t="s">
        <v>0</v>
      </c>
      <c r="E58" s="123" t="s">
        <v>71</v>
      </c>
      <c r="F58" s="123" t="s">
        <v>72</v>
      </c>
      <c r="G58" s="124" t="s">
        <v>495</v>
      </c>
      <c r="H58" s="123" t="s">
        <v>74</v>
      </c>
      <c r="I58" s="124" t="s">
        <v>485</v>
      </c>
      <c r="J58" s="220" t="s">
        <v>307</v>
      </c>
      <c r="K58" s="123" t="s">
        <v>75</v>
      </c>
      <c r="L58" s="220" t="s">
        <v>308</v>
      </c>
      <c r="M58" s="123" t="s">
        <v>496</v>
      </c>
      <c r="N58" s="123" t="s">
        <v>76</v>
      </c>
    </row>
    <row r="59" spans="2:15" x14ac:dyDescent="0.35">
      <c r="B59" s="125"/>
      <c r="C59" s="125"/>
      <c r="D59" s="219"/>
      <c r="E59" s="125"/>
      <c r="F59" s="129" t="s">
        <v>77</v>
      </c>
      <c r="G59" s="129" t="s">
        <v>181</v>
      </c>
      <c r="H59" s="129" t="s">
        <v>181</v>
      </c>
      <c r="I59" s="129" t="s">
        <v>181</v>
      </c>
      <c r="J59" s="129" t="s">
        <v>181</v>
      </c>
      <c r="K59" s="129" t="s">
        <v>181</v>
      </c>
      <c r="L59" s="129" t="s">
        <v>181</v>
      </c>
      <c r="M59" s="129" t="s">
        <v>181</v>
      </c>
      <c r="N59" s="129" t="s">
        <v>181</v>
      </c>
    </row>
    <row r="60" spans="2:15" x14ac:dyDescent="0.35">
      <c r="B60" s="386" t="s">
        <v>567</v>
      </c>
      <c r="C60" s="272" t="s">
        <v>568</v>
      </c>
      <c r="D60" s="272" t="s">
        <v>431</v>
      </c>
      <c r="E60" s="192" t="s">
        <v>601</v>
      </c>
      <c r="F60" s="270">
        <f>'3.1 Asset useful life'!$E$27</f>
        <v>5</v>
      </c>
      <c r="G60" s="307">
        <v>0</v>
      </c>
      <c r="H60" s="307">
        <v>0</v>
      </c>
      <c r="I60" s="307">
        <v>0</v>
      </c>
      <c r="J60" s="307">
        <v>0</v>
      </c>
      <c r="K60" s="308">
        <f t="shared" ref="K60:K66" si="4">SUM(G60:J60)</f>
        <v>0</v>
      </c>
      <c r="L60" s="307">
        <v>0</v>
      </c>
      <c r="M60" s="307">
        <f t="shared" ref="M60:M65" si="5">IF(SUM(K60:L60)&gt;0,-K60/F60,0)</f>
        <v>0</v>
      </c>
      <c r="N60" s="280">
        <f t="shared" ref="N60:N78" si="6">SUM(K60:M60)</f>
        <v>0</v>
      </c>
    </row>
    <row r="61" spans="2:15" x14ac:dyDescent="0.35">
      <c r="B61" s="386" t="s">
        <v>567</v>
      </c>
      <c r="C61" s="272" t="s">
        <v>568</v>
      </c>
      <c r="D61" s="272" t="s">
        <v>431</v>
      </c>
      <c r="E61" s="192" t="s">
        <v>602</v>
      </c>
      <c r="F61" s="270">
        <f>'3.1 Asset useful life'!$E$27</f>
        <v>5</v>
      </c>
      <c r="G61" s="307">
        <v>0</v>
      </c>
      <c r="H61" s="307">
        <v>0</v>
      </c>
      <c r="I61" s="307">
        <v>0</v>
      </c>
      <c r="J61" s="307">
        <v>0</v>
      </c>
      <c r="K61" s="308">
        <f t="shared" si="4"/>
        <v>0</v>
      </c>
      <c r="L61" s="307">
        <v>0</v>
      </c>
      <c r="M61" s="307">
        <f t="shared" si="5"/>
        <v>0</v>
      </c>
      <c r="N61" s="280">
        <f>SUM(K61:M61)</f>
        <v>0</v>
      </c>
    </row>
    <row r="62" spans="2:15" x14ac:dyDescent="0.35">
      <c r="B62" s="386" t="s">
        <v>567</v>
      </c>
      <c r="C62" s="272" t="s">
        <v>568</v>
      </c>
      <c r="D62" s="272" t="s">
        <v>431</v>
      </c>
      <c r="E62" s="192" t="s">
        <v>603</v>
      </c>
      <c r="F62" s="270">
        <f>'3.1 Asset useful life'!$E$27</f>
        <v>5</v>
      </c>
      <c r="G62" s="307">
        <v>70241.713652364197</v>
      </c>
      <c r="H62" s="307">
        <v>0</v>
      </c>
      <c r="I62" s="307">
        <v>0</v>
      </c>
      <c r="J62" s="307">
        <v>0</v>
      </c>
      <c r="K62" s="308">
        <f t="shared" si="4"/>
        <v>70241.713652364197</v>
      </c>
      <c r="L62" s="307">
        <v>-70241.713652364197</v>
      </c>
      <c r="M62" s="307">
        <f t="shared" si="5"/>
        <v>0</v>
      </c>
      <c r="N62" s="280">
        <f>SUM(K62:M62)</f>
        <v>0</v>
      </c>
    </row>
    <row r="63" spans="2:15" x14ac:dyDescent="0.35">
      <c r="B63" s="386" t="s">
        <v>567</v>
      </c>
      <c r="C63" s="272" t="s">
        <v>568</v>
      </c>
      <c r="D63" s="272" t="s">
        <v>431</v>
      </c>
      <c r="E63" s="192" t="s">
        <v>596</v>
      </c>
      <c r="F63" s="270">
        <f>'3.1 Asset useful life'!$E$27</f>
        <v>5</v>
      </c>
      <c r="G63" s="307">
        <v>225101.38893514144</v>
      </c>
      <c r="H63" s="307">
        <v>0</v>
      </c>
      <c r="I63" s="307">
        <v>0</v>
      </c>
      <c r="J63" s="307">
        <v>-6956.9636470306732</v>
      </c>
      <c r="K63" s="308">
        <f t="shared" si="4"/>
        <v>218144.42528811077</v>
      </c>
      <c r="L63" s="307">
        <v>-218144.42528811077</v>
      </c>
      <c r="M63" s="307">
        <f t="shared" si="5"/>
        <v>0</v>
      </c>
      <c r="N63" s="280">
        <f>SUM(K63:M63)</f>
        <v>0</v>
      </c>
    </row>
    <row r="64" spans="2:15" x14ac:dyDescent="0.35">
      <c r="B64" s="386" t="s">
        <v>567</v>
      </c>
      <c r="C64" s="272" t="s">
        <v>568</v>
      </c>
      <c r="D64" s="272" t="s">
        <v>431</v>
      </c>
      <c r="E64" s="192" t="s">
        <v>597</v>
      </c>
      <c r="F64" s="270">
        <f>'3.1 Asset useful life'!$E$27</f>
        <v>5</v>
      </c>
      <c r="G64" s="307">
        <v>175967.4508138668</v>
      </c>
      <c r="H64" s="307">
        <v>0</v>
      </c>
      <c r="I64" s="307">
        <v>0</v>
      </c>
      <c r="J64" s="307">
        <v>-35842.545148765013</v>
      </c>
      <c r="K64" s="308">
        <f t="shared" si="4"/>
        <v>140124.90566510177</v>
      </c>
      <c r="L64" s="307">
        <v>-140124.90566510177</v>
      </c>
      <c r="M64" s="307">
        <f t="shared" si="5"/>
        <v>0</v>
      </c>
      <c r="N64" s="280">
        <f>SUM(K64:M64)</f>
        <v>0</v>
      </c>
    </row>
    <row r="65" spans="2:14" x14ac:dyDescent="0.35">
      <c r="B65" s="386" t="s">
        <v>567</v>
      </c>
      <c r="C65" s="272" t="s">
        <v>568</v>
      </c>
      <c r="D65" s="272" t="s">
        <v>431</v>
      </c>
      <c r="E65" s="192" t="s">
        <v>598</v>
      </c>
      <c r="F65" s="270">
        <f>'3.1 Asset useful life'!$E$27</f>
        <v>5</v>
      </c>
      <c r="G65" s="307">
        <v>225558.25859336727</v>
      </c>
      <c r="H65" s="307">
        <v>0</v>
      </c>
      <c r="I65" s="307">
        <v>0</v>
      </c>
      <c r="J65" s="307">
        <v>-25813.106366998611</v>
      </c>
      <c r="K65" s="308">
        <f t="shared" si="4"/>
        <v>199745.15222636866</v>
      </c>
      <c r="L65" s="307">
        <v>-199745.15222636866</v>
      </c>
      <c r="M65" s="307">
        <f t="shared" si="5"/>
        <v>0</v>
      </c>
      <c r="N65" s="280">
        <f>SUM(K65:M65)</f>
        <v>0</v>
      </c>
    </row>
    <row r="66" spans="2:14" x14ac:dyDescent="0.35">
      <c r="B66" s="386" t="s">
        <v>567</v>
      </c>
      <c r="C66" s="272" t="s">
        <v>568</v>
      </c>
      <c r="D66" s="272" t="s">
        <v>431</v>
      </c>
      <c r="E66" s="192" t="s">
        <v>599</v>
      </c>
      <c r="F66" s="270">
        <f>'3.1 Asset useful life'!$E$27</f>
        <v>5</v>
      </c>
      <c r="G66" s="307">
        <v>854536.17511147982</v>
      </c>
      <c r="H66" s="307">
        <v>0</v>
      </c>
      <c r="I66" s="307">
        <v>0</v>
      </c>
      <c r="J66" s="307">
        <v>-9062.1163423905418</v>
      </c>
      <c r="K66" s="308">
        <f t="shared" si="4"/>
        <v>845474.05876908929</v>
      </c>
      <c r="L66" s="307">
        <v>-845474.05876908929</v>
      </c>
      <c r="M66" s="307">
        <f t="shared" ref="M66:M75" si="7">IF(SUM(K66:L66)&gt;0,-K66/F66,0)</f>
        <v>0</v>
      </c>
      <c r="N66" s="280">
        <f t="shared" si="6"/>
        <v>0</v>
      </c>
    </row>
    <row r="67" spans="2:14" x14ac:dyDescent="0.35">
      <c r="B67" s="386" t="s">
        <v>567</v>
      </c>
      <c r="C67" s="272" t="s">
        <v>568</v>
      </c>
      <c r="D67" s="272" t="s">
        <v>431</v>
      </c>
      <c r="E67" s="192" t="s">
        <v>600</v>
      </c>
      <c r="F67" s="270">
        <f>'3.1 Asset useful life'!$E$27</f>
        <v>5</v>
      </c>
      <c r="G67" s="307">
        <v>412541.31537429325</v>
      </c>
      <c r="H67" s="307">
        <v>0</v>
      </c>
      <c r="I67" s="307">
        <v>0</v>
      </c>
      <c r="J67" s="307">
        <v>-95497.560566576984</v>
      </c>
      <c r="K67" s="308">
        <f t="shared" ref="K67:K78" si="8">SUM(G67:J67)</f>
        <v>317043.75480771624</v>
      </c>
      <c r="L67" s="307">
        <v>-317043.75480771624</v>
      </c>
      <c r="M67" s="307">
        <f t="shared" si="7"/>
        <v>0</v>
      </c>
      <c r="N67" s="280">
        <f t="shared" si="6"/>
        <v>0</v>
      </c>
    </row>
    <row r="68" spans="2:14" x14ac:dyDescent="0.35">
      <c r="B68" s="386" t="s">
        <v>567</v>
      </c>
      <c r="C68" s="272" t="s">
        <v>568</v>
      </c>
      <c r="D68" s="272" t="s">
        <v>431</v>
      </c>
      <c r="E68" s="192" t="s">
        <v>569</v>
      </c>
      <c r="F68" s="270">
        <f>'3.1 Asset useful life'!$E$27</f>
        <v>5</v>
      </c>
      <c r="G68" s="307">
        <v>251892.63693048587</v>
      </c>
      <c r="H68" s="307">
        <v>0</v>
      </c>
      <c r="I68" s="307">
        <v>0</v>
      </c>
      <c r="J68" s="307">
        <v>-25651.293975129174</v>
      </c>
      <c r="K68" s="308">
        <f t="shared" si="8"/>
        <v>226241.3429553567</v>
      </c>
      <c r="L68" s="307">
        <v>-226241.3429553567</v>
      </c>
      <c r="M68" s="307">
        <f t="shared" si="7"/>
        <v>0</v>
      </c>
      <c r="N68" s="280">
        <f t="shared" si="6"/>
        <v>0</v>
      </c>
    </row>
    <row r="69" spans="2:14" x14ac:dyDescent="0.35">
      <c r="B69" s="386" t="s">
        <v>567</v>
      </c>
      <c r="C69" s="272" t="s">
        <v>568</v>
      </c>
      <c r="D69" s="272" t="s">
        <v>431</v>
      </c>
      <c r="E69" s="192" t="s">
        <v>570</v>
      </c>
      <c r="F69" s="270">
        <f>'3.1 Asset useful life'!$E$27</f>
        <v>5</v>
      </c>
      <c r="G69" s="307">
        <v>236603.55049353163</v>
      </c>
      <c r="H69" s="307">
        <v>0</v>
      </c>
      <c r="I69" s="307">
        <v>0</v>
      </c>
      <c r="J69" s="307">
        <v>-67258.884465324561</v>
      </c>
      <c r="K69" s="308">
        <f t="shared" si="8"/>
        <v>169344.66602820705</v>
      </c>
      <c r="L69" s="307">
        <v>-169344.66602820705</v>
      </c>
      <c r="M69" s="307">
        <f t="shared" si="7"/>
        <v>0</v>
      </c>
      <c r="N69" s="280">
        <f t="shared" si="6"/>
        <v>0</v>
      </c>
    </row>
    <row r="70" spans="2:14" x14ac:dyDescent="0.35">
      <c r="B70" s="386" t="s">
        <v>567</v>
      </c>
      <c r="C70" s="272" t="s">
        <v>568</v>
      </c>
      <c r="D70" s="272" t="s">
        <v>431</v>
      </c>
      <c r="E70" s="192" t="s">
        <v>571</v>
      </c>
      <c r="F70" s="270">
        <f>'3.1 Asset useful life'!$E$27</f>
        <v>5</v>
      </c>
      <c r="G70" s="307">
        <v>1192969.4992899706</v>
      </c>
      <c r="H70" s="307">
        <v>0</v>
      </c>
      <c r="I70" s="307">
        <v>0</v>
      </c>
      <c r="J70" s="307">
        <v>-101053.95328772221</v>
      </c>
      <c r="K70" s="308">
        <f t="shared" si="8"/>
        <v>1091915.5460022483</v>
      </c>
      <c r="L70" s="307">
        <v>-1091915.5460022483</v>
      </c>
      <c r="M70" s="307">
        <f t="shared" si="7"/>
        <v>0</v>
      </c>
      <c r="N70" s="280">
        <f t="shared" si="6"/>
        <v>0</v>
      </c>
    </row>
    <row r="71" spans="2:14" x14ac:dyDescent="0.35">
      <c r="B71" s="386" t="s">
        <v>567</v>
      </c>
      <c r="C71" s="272" t="s">
        <v>568</v>
      </c>
      <c r="D71" s="272" t="s">
        <v>431</v>
      </c>
      <c r="E71" s="192" t="s">
        <v>572</v>
      </c>
      <c r="F71" s="270">
        <f>'3.1 Asset useful life'!$E$27</f>
        <v>5</v>
      </c>
      <c r="G71" s="307">
        <v>1742584.4251435183</v>
      </c>
      <c r="H71" s="307">
        <v>0</v>
      </c>
      <c r="I71" s="307">
        <v>0</v>
      </c>
      <c r="J71" s="307">
        <v>-107708.28137006986</v>
      </c>
      <c r="K71" s="308">
        <f t="shared" si="8"/>
        <v>1634876.1437734484</v>
      </c>
      <c r="L71" s="307">
        <v>-1307900.9150187587</v>
      </c>
      <c r="M71" s="307">
        <f t="shared" si="7"/>
        <v>-326975.22875468968</v>
      </c>
      <c r="N71" s="280">
        <f t="shared" si="6"/>
        <v>0</v>
      </c>
    </row>
    <row r="72" spans="2:14" x14ac:dyDescent="0.35">
      <c r="B72" s="386" t="s">
        <v>567</v>
      </c>
      <c r="C72" s="272" t="s">
        <v>568</v>
      </c>
      <c r="D72" s="272" t="s">
        <v>431</v>
      </c>
      <c r="E72" s="192" t="s">
        <v>573</v>
      </c>
      <c r="F72" s="270">
        <f>'3.1 Asset useful life'!$E$27</f>
        <v>5</v>
      </c>
      <c r="G72" s="307">
        <v>761145.15088712401</v>
      </c>
      <c r="H72" s="307">
        <v>0</v>
      </c>
      <c r="I72" s="307">
        <v>0</v>
      </c>
      <c r="J72" s="307">
        <v>-86432.169943565706</v>
      </c>
      <c r="K72" s="308">
        <f t="shared" si="8"/>
        <v>674712.98094355827</v>
      </c>
      <c r="L72" s="307">
        <v>-404827.78856613499</v>
      </c>
      <c r="M72" s="307">
        <f t="shared" si="7"/>
        <v>-134942.59618871164</v>
      </c>
      <c r="N72" s="280">
        <f t="shared" si="6"/>
        <v>134942.59618871164</v>
      </c>
    </row>
    <row r="73" spans="2:14" x14ac:dyDescent="0.35">
      <c r="B73" s="386" t="s">
        <v>567</v>
      </c>
      <c r="C73" s="272" t="s">
        <v>568</v>
      </c>
      <c r="D73" s="272" t="s">
        <v>431</v>
      </c>
      <c r="E73" s="192" t="s">
        <v>574</v>
      </c>
      <c r="F73" s="270">
        <f>'3.1 Asset useful life'!$E$27</f>
        <v>5</v>
      </c>
      <c r="G73" s="307">
        <v>1213275.9257363032</v>
      </c>
      <c r="H73" s="307">
        <v>0</v>
      </c>
      <c r="I73" s="307">
        <v>0</v>
      </c>
      <c r="J73" s="307">
        <v>-102714.07721480704</v>
      </c>
      <c r="K73" s="308">
        <f t="shared" ref="K73:K77" si="9">SUM(G73:J73)</f>
        <v>1110561.8485214962</v>
      </c>
      <c r="L73" s="307">
        <v>-444224.73940859846</v>
      </c>
      <c r="M73" s="307">
        <f t="shared" si="7"/>
        <v>-222112.36970429923</v>
      </c>
      <c r="N73" s="280">
        <f t="shared" si="6"/>
        <v>444224.7394085984</v>
      </c>
    </row>
    <row r="74" spans="2:14" x14ac:dyDescent="0.35">
      <c r="B74" s="386" t="s">
        <v>567</v>
      </c>
      <c r="C74" s="272" t="s">
        <v>568</v>
      </c>
      <c r="D74" s="272" t="s">
        <v>431</v>
      </c>
      <c r="E74" s="192" t="s">
        <v>575</v>
      </c>
      <c r="F74" s="270">
        <f>'3.1 Asset useful life'!$E$27</f>
        <v>5</v>
      </c>
      <c r="G74" s="307">
        <v>1758497.909211182</v>
      </c>
      <c r="H74" s="307">
        <v>0</v>
      </c>
      <c r="I74" s="307">
        <v>0</v>
      </c>
      <c r="J74" s="307">
        <v>-32830.295247427879</v>
      </c>
      <c r="K74" s="308">
        <f t="shared" si="9"/>
        <v>1725667.6139637541</v>
      </c>
      <c r="L74" s="307">
        <v>-345133.52279275085</v>
      </c>
      <c r="M74" s="307">
        <f t="shared" si="7"/>
        <v>-345133.52279275085</v>
      </c>
      <c r="N74" s="280">
        <f>SUM(K74:M74)</f>
        <v>1035400.5683782526</v>
      </c>
    </row>
    <row r="75" spans="2:14" x14ac:dyDescent="0.35">
      <c r="B75" s="386" t="s">
        <v>567</v>
      </c>
      <c r="C75" s="272" t="s">
        <v>568</v>
      </c>
      <c r="D75" s="272" t="s">
        <v>431</v>
      </c>
      <c r="E75" s="192" t="s">
        <v>576</v>
      </c>
      <c r="F75" s="270">
        <f>'3.1 Asset useful life'!$E$27</f>
        <v>5</v>
      </c>
      <c r="G75" s="307">
        <v>1898795.582803871</v>
      </c>
      <c r="H75" s="307">
        <v>0</v>
      </c>
      <c r="I75" s="307">
        <v>0</v>
      </c>
      <c r="J75" s="307">
        <v>-160749.11895156186</v>
      </c>
      <c r="K75" s="308">
        <f t="shared" si="9"/>
        <v>1738046.4638523092</v>
      </c>
      <c r="L75" s="307">
        <v>0</v>
      </c>
      <c r="M75" s="307">
        <f t="shared" si="7"/>
        <v>-347609.29277046182</v>
      </c>
      <c r="N75" s="280">
        <f>SUM(K75:M75)</f>
        <v>1390437.1710818473</v>
      </c>
    </row>
    <row r="76" spans="2:14" x14ac:dyDescent="0.35">
      <c r="B76" s="386" t="s">
        <v>567</v>
      </c>
      <c r="C76" s="272" t="s">
        <v>568</v>
      </c>
      <c r="D76" s="272" t="s">
        <v>431</v>
      </c>
      <c r="E76" s="192" t="s">
        <v>577</v>
      </c>
      <c r="F76" s="270">
        <f>'3.1 Asset useful life'!$E$27</f>
        <v>5</v>
      </c>
      <c r="G76" s="307">
        <v>1133726.1103683568</v>
      </c>
      <c r="H76" s="307">
        <v>0</v>
      </c>
      <c r="I76" s="307">
        <v>0</v>
      </c>
      <c r="J76" s="307">
        <v>-70989.719552491166</v>
      </c>
      <c r="K76" s="308">
        <f t="shared" si="9"/>
        <v>1062736.3908158657</v>
      </c>
      <c r="L76" s="307">
        <v>0</v>
      </c>
      <c r="M76" s="307">
        <v>0</v>
      </c>
      <c r="N76" s="280">
        <f>SUM(K76:M76)</f>
        <v>1062736.3908158657</v>
      </c>
    </row>
    <row r="77" spans="2:14" x14ac:dyDescent="0.35">
      <c r="B77" s="386" t="s">
        <v>567</v>
      </c>
      <c r="C77" s="272" t="s">
        <v>312</v>
      </c>
      <c r="D77" s="272" t="s">
        <v>312</v>
      </c>
      <c r="E77" s="192" t="s">
        <v>690</v>
      </c>
      <c r="F77" s="270" t="str">
        <f>'3.1 Asset useful life'!E33</f>
        <v>Various</v>
      </c>
      <c r="G77" s="307">
        <v>1036953.4324856556</v>
      </c>
      <c r="H77" s="307">
        <v>398010.69449836912</v>
      </c>
      <c r="I77" s="307">
        <v>0</v>
      </c>
      <c r="J77" s="307">
        <v>-1139.8432609846755</v>
      </c>
      <c r="K77" s="308">
        <f t="shared" si="9"/>
        <v>1433824.2837230403</v>
      </c>
      <c r="L77" s="307">
        <v>-327731.26175128919</v>
      </c>
      <c r="M77" s="307">
        <v>0</v>
      </c>
      <c r="N77" s="280">
        <f>SUM(K77:M77)</f>
        <v>1106093.021971751</v>
      </c>
    </row>
    <row r="78" spans="2:14" x14ac:dyDescent="0.35">
      <c r="B78" s="386" t="s">
        <v>567</v>
      </c>
      <c r="C78" s="272" t="s">
        <v>312</v>
      </c>
      <c r="D78" s="272" t="s">
        <v>312</v>
      </c>
      <c r="E78" s="192" t="s">
        <v>577</v>
      </c>
      <c r="F78" s="270" t="str">
        <f>'3.1 Asset useful life'!E33</f>
        <v>Various</v>
      </c>
      <c r="G78" s="307">
        <v>0</v>
      </c>
      <c r="H78" s="307">
        <v>358162.03219471307</v>
      </c>
      <c r="I78" s="307">
        <v>0</v>
      </c>
      <c r="J78" s="307">
        <v>-52332.696463743916</v>
      </c>
      <c r="K78" s="308">
        <f t="shared" si="8"/>
        <v>305829.33573096915</v>
      </c>
      <c r="L78" s="307">
        <v>0</v>
      </c>
      <c r="M78" s="307">
        <v>-382620.50444450323</v>
      </c>
      <c r="N78" s="280">
        <f t="shared" si="6"/>
        <v>-76791.168713534076</v>
      </c>
    </row>
    <row r="79" spans="2:14" ht="13.15" x14ac:dyDescent="0.4">
      <c r="B79" s="41"/>
      <c r="C79" s="40"/>
      <c r="D79" s="40" t="s">
        <v>26</v>
      </c>
      <c r="E79" s="46"/>
      <c r="F79" s="46"/>
      <c r="G79" s="282">
        <f t="shared" ref="G79:N79" si="10">SUM(G60:G78)</f>
        <v>13190390.525830511</v>
      </c>
      <c r="H79" s="282">
        <f t="shared" si="10"/>
        <v>756172.72669308214</v>
      </c>
      <c r="I79" s="282">
        <f t="shared" si="10"/>
        <v>0</v>
      </c>
      <c r="J79" s="282">
        <f t="shared" si="10"/>
        <v>-982032.62580458994</v>
      </c>
      <c r="K79" s="282">
        <f t="shared" si="10"/>
        <v>12964530.626719004</v>
      </c>
      <c r="L79" s="282">
        <f t="shared" si="10"/>
        <v>-6108093.792932095</v>
      </c>
      <c r="M79" s="282">
        <f t="shared" si="10"/>
        <v>-1759393.5146554164</v>
      </c>
      <c r="N79" s="282">
        <f t="shared" si="10"/>
        <v>5097043.3191314917</v>
      </c>
    </row>
    <row r="90" ht="29.25" customHeight="1" x14ac:dyDescent="0.35"/>
  </sheetData>
  <mergeCells count="1">
    <mergeCell ref="I5:K5"/>
  </mergeCells>
  <phoneticPr fontId="35" type="noConversion"/>
  <dataValidations count="3">
    <dataValidation type="list" showInputMessage="1" showErrorMessage="1" sqref="D9:D10 D12:D52" xr:uid="{00000000-0002-0000-0E00-000000000000}">
      <formula1>rpipelines</formula1>
    </dataValidation>
    <dataValidation type="list" allowBlank="1" showInputMessage="1" showErrorMessage="1" sqref="D11" xr:uid="{00000000-0002-0000-0E00-000001000000}">
      <formula1>rpipelines</formula1>
    </dataValidation>
    <dataValidation type="list" allowBlank="1" showInputMessage="1" showErrorMessage="1" sqref="D60:D78" xr:uid="{00000000-0002-0000-0E00-000002000000}">
      <formula1>rsharedassets</formula1>
    </dataValidation>
  </dataValidations>
  <pageMargins left="0.75" right="0.75" top="1" bottom="1" header="0.5" footer="0.5"/>
  <pageSetup paperSize="9" scale="27" orientation="landscape" r:id="rId1"/>
  <headerFooter alignWithMargins="0"/>
  <ignoredErrors>
    <ignoredError sqref="K66:K72 L9:L18 K6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B1:G37"/>
  <sheetViews>
    <sheetView zoomScale="80" zoomScaleNormal="80" workbookViewId="0"/>
  </sheetViews>
  <sheetFormatPr defaultColWidth="9.1328125" defaultRowHeight="12.75" x14ac:dyDescent="0.35"/>
  <cols>
    <col min="1" max="1" width="12.1328125" style="34" customWidth="1"/>
    <col min="2" max="2" width="21" style="34" customWidth="1"/>
    <col min="3" max="3" width="42.1328125" style="34" customWidth="1"/>
    <col min="4" max="4" width="28.86328125" style="34" customWidth="1"/>
    <col min="5" max="5" width="22.59765625" style="34" customWidth="1"/>
    <col min="6" max="6" width="20.59765625" style="34" customWidth="1"/>
    <col min="7" max="7" width="22.59765625" style="34" customWidth="1"/>
    <col min="8" max="8" width="9.3984375" style="34" customWidth="1"/>
    <col min="9" max="9" width="25.1328125" style="34" customWidth="1"/>
    <col min="10" max="16384" width="9.1328125" style="34"/>
  </cols>
  <sheetData>
    <row r="1" spans="2:7" ht="20.65" x14ac:dyDescent="0.6">
      <c r="B1" s="35" t="s">
        <v>119</v>
      </c>
      <c r="C1" s="35"/>
      <c r="D1" s="21"/>
      <c r="E1" s="21"/>
      <c r="F1" s="21"/>
      <c r="G1" s="21"/>
    </row>
    <row r="2" spans="2:7" ht="20.65" x14ac:dyDescent="0.6">
      <c r="B2" s="51" t="str">
        <f>Tradingname</f>
        <v>GOLDFIELDS GAS TRANSMISSION PTY LTD</v>
      </c>
      <c r="C2" s="52"/>
      <c r="D2" s="35"/>
      <c r="E2" s="478" t="s">
        <v>483</v>
      </c>
      <c r="F2" s="478"/>
      <c r="G2" s="478"/>
    </row>
    <row r="3" spans="2:7" ht="17.25" customHeight="1" x14ac:dyDescent="0.4">
      <c r="B3" s="53" t="s">
        <v>238</v>
      </c>
      <c r="C3" s="54" t="str">
        <f>TEXT(Yearstart,"dd/mm/yyyy")&amp;" to "&amp;TEXT(Yearending,"dd/mm/yyyy")</f>
        <v>01/07/2020 to 30/06/2021</v>
      </c>
      <c r="E3" s="478"/>
      <c r="F3" s="478"/>
      <c r="G3" s="478"/>
    </row>
    <row r="4" spans="2:7" x14ac:dyDescent="0.35">
      <c r="E4" s="478"/>
      <c r="F4" s="478"/>
      <c r="G4" s="478"/>
    </row>
    <row r="5" spans="2:7" ht="15" x14ac:dyDescent="0.4">
      <c r="B5" s="38" t="s">
        <v>213</v>
      </c>
      <c r="C5" s="36"/>
      <c r="D5" s="36"/>
      <c r="E5" s="36"/>
      <c r="F5" s="37"/>
      <c r="G5" s="36"/>
    </row>
    <row r="6" spans="2:7" ht="15" x14ac:dyDescent="0.4">
      <c r="B6" s="38"/>
      <c r="C6" s="36"/>
      <c r="D6" s="36"/>
      <c r="E6" s="36"/>
      <c r="F6" s="37"/>
      <c r="G6" s="36"/>
    </row>
    <row r="7" spans="2:7" ht="40.5" customHeight="1" x14ac:dyDescent="0.35">
      <c r="B7" s="111" t="s">
        <v>221</v>
      </c>
      <c r="C7" s="111" t="s">
        <v>168</v>
      </c>
      <c r="D7" s="111" t="s">
        <v>169</v>
      </c>
      <c r="E7" s="120" t="s">
        <v>170</v>
      </c>
      <c r="F7" s="120" t="s">
        <v>69</v>
      </c>
      <c r="G7" s="120" t="s">
        <v>135</v>
      </c>
    </row>
    <row r="8" spans="2:7" ht="13.15" x14ac:dyDescent="0.4">
      <c r="B8" s="113"/>
      <c r="C8" s="113"/>
      <c r="D8" s="117"/>
      <c r="E8" s="126" t="s">
        <v>181</v>
      </c>
      <c r="F8" s="126"/>
      <c r="G8" s="126" t="s">
        <v>181</v>
      </c>
    </row>
    <row r="9" spans="2:7" x14ac:dyDescent="0.35">
      <c r="B9" s="386" t="s">
        <v>567</v>
      </c>
      <c r="C9" s="387" t="s">
        <v>568</v>
      </c>
      <c r="D9" s="387" t="s">
        <v>431</v>
      </c>
      <c r="E9" s="294">
        <v>242947595.27000001</v>
      </c>
      <c r="F9" s="115">
        <v>4.6202873483025084E-2</v>
      </c>
      <c r="G9" s="310">
        <f t="shared" ref="G9:G35" si="0">E9*F9</f>
        <v>11224877.007264994</v>
      </c>
    </row>
    <row r="10" spans="2:7" x14ac:dyDescent="0.35">
      <c r="B10" s="386" t="s">
        <v>567</v>
      </c>
      <c r="C10" s="387" t="s">
        <v>312</v>
      </c>
      <c r="D10" s="387" t="s">
        <v>312</v>
      </c>
      <c r="E10" s="294">
        <v>35022652.776000008</v>
      </c>
      <c r="F10" s="115">
        <v>4.9672240152126415E-2</v>
      </c>
      <c r="G10" s="310">
        <f t="shared" si="0"/>
        <v>1739653.6194540092</v>
      </c>
    </row>
    <row r="11" spans="2:7" x14ac:dyDescent="0.35">
      <c r="B11" s="146"/>
      <c r="C11" s="146"/>
      <c r="D11" s="146"/>
      <c r="E11" s="294"/>
      <c r="F11" s="115"/>
      <c r="G11" s="310">
        <f t="shared" si="0"/>
        <v>0</v>
      </c>
    </row>
    <row r="12" spans="2:7" x14ac:dyDescent="0.35">
      <c r="B12" s="146"/>
      <c r="C12" s="146"/>
      <c r="D12" s="146"/>
      <c r="E12" s="294"/>
      <c r="F12" s="115"/>
      <c r="G12" s="310">
        <f t="shared" si="0"/>
        <v>0</v>
      </c>
    </row>
    <row r="13" spans="2:7" x14ac:dyDescent="0.35">
      <c r="B13" s="146"/>
      <c r="C13" s="146"/>
      <c r="D13" s="146"/>
      <c r="E13" s="294"/>
      <c r="F13" s="115"/>
      <c r="G13" s="310">
        <f t="shared" si="0"/>
        <v>0</v>
      </c>
    </row>
    <row r="14" spans="2:7" x14ac:dyDescent="0.35">
      <c r="B14" s="146"/>
      <c r="C14" s="146"/>
      <c r="D14" s="146"/>
      <c r="E14" s="294"/>
      <c r="F14" s="115"/>
      <c r="G14" s="310">
        <f t="shared" si="0"/>
        <v>0</v>
      </c>
    </row>
    <row r="15" spans="2:7" x14ac:dyDescent="0.35">
      <c r="B15" s="146"/>
      <c r="C15" s="146"/>
      <c r="D15" s="146"/>
      <c r="E15" s="294"/>
      <c r="F15" s="115"/>
      <c r="G15" s="310">
        <f t="shared" si="0"/>
        <v>0</v>
      </c>
    </row>
    <row r="16" spans="2:7" x14ac:dyDescent="0.35">
      <c r="B16" s="146"/>
      <c r="C16" s="146"/>
      <c r="D16" s="146"/>
      <c r="E16" s="294"/>
      <c r="F16" s="115"/>
      <c r="G16" s="310">
        <f t="shared" si="0"/>
        <v>0</v>
      </c>
    </row>
    <row r="17" spans="2:7" x14ac:dyDescent="0.35">
      <c r="B17" s="146"/>
      <c r="C17" s="146"/>
      <c r="D17" s="146"/>
      <c r="E17" s="294"/>
      <c r="F17" s="115"/>
      <c r="G17" s="310">
        <f t="shared" si="0"/>
        <v>0</v>
      </c>
    </row>
    <row r="18" spans="2:7" x14ac:dyDescent="0.35">
      <c r="B18" s="146"/>
      <c r="C18" s="146"/>
      <c r="D18" s="146"/>
      <c r="E18" s="294"/>
      <c r="F18" s="115"/>
      <c r="G18" s="310">
        <f t="shared" si="0"/>
        <v>0</v>
      </c>
    </row>
    <row r="19" spans="2:7" x14ac:dyDescent="0.35">
      <c r="B19" s="146"/>
      <c r="C19" s="146"/>
      <c r="D19" s="146"/>
      <c r="E19" s="294"/>
      <c r="F19" s="115"/>
      <c r="G19" s="310">
        <f t="shared" si="0"/>
        <v>0</v>
      </c>
    </row>
    <row r="20" spans="2:7" x14ac:dyDescent="0.35">
      <c r="B20" s="146"/>
      <c r="C20" s="146"/>
      <c r="D20" s="146"/>
      <c r="E20" s="294"/>
      <c r="F20" s="115"/>
      <c r="G20" s="310">
        <f t="shared" si="0"/>
        <v>0</v>
      </c>
    </row>
    <row r="21" spans="2:7" x14ac:dyDescent="0.35">
      <c r="B21" s="146"/>
      <c r="C21" s="146"/>
      <c r="D21" s="146"/>
      <c r="E21" s="294"/>
      <c r="F21" s="115"/>
      <c r="G21" s="310">
        <f t="shared" si="0"/>
        <v>0</v>
      </c>
    </row>
    <row r="22" spans="2:7" x14ac:dyDescent="0.35">
      <c r="B22" s="146"/>
      <c r="C22" s="146"/>
      <c r="D22" s="146"/>
      <c r="E22" s="294"/>
      <c r="F22" s="115"/>
      <c r="G22" s="310">
        <f t="shared" si="0"/>
        <v>0</v>
      </c>
    </row>
    <row r="23" spans="2:7" x14ac:dyDescent="0.35">
      <c r="B23" s="146"/>
      <c r="C23" s="146"/>
      <c r="D23" s="146"/>
      <c r="E23" s="294"/>
      <c r="F23" s="115"/>
      <c r="G23" s="310">
        <f t="shared" si="0"/>
        <v>0</v>
      </c>
    </row>
    <row r="24" spans="2:7" x14ac:dyDescent="0.35">
      <c r="B24" s="146"/>
      <c r="C24" s="146"/>
      <c r="D24" s="146"/>
      <c r="E24" s="294"/>
      <c r="F24" s="115"/>
      <c r="G24" s="310">
        <f t="shared" si="0"/>
        <v>0</v>
      </c>
    </row>
    <row r="25" spans="2:7" x14ac:dyDescent="0.35">
      <c r="B25" s="146"/>
      <c r="C25" s="146"/>
      <c r="D25" s="146"/>
      <c r="E25" s="294"/>
      <c r="F25" s="115"/>
      <c r="G25" s="310">
        <f t="shared" si="0"/>
        <v>0</v>
      </c>
    </row>
    <row r="26" spans="2:7" x14ac:dyDescent="0.35">
      <c r="B26" s="146"/>
      <c r="C26" s="146"/>
      <c r="D26" s="146"/>
      <c r="E26" s="294"/>
      <c r="F26" s="115"/>
      <c r="G26" s="310">
        <f t="shared" si="0"/>
        <v>0</v>
      </c>
    </row>
    <row r="27" spans="2:7" x14ac:dyDescent="0.35">
      <c r="B27" s="146"/>
      <c r="C27" s="146"/>
      <c r="D27" s="146"/>
      <c r="E27" s="294"/>
      <c r="F27" s="115"/>
      <c r="G27" s="310">
        <f t="shared" si="0"/>
        <v>0</v>
      </c>
    </row>
    <row r="28" spans="2:7" x14ac:dyDescent="0.35">
      <c r="B28" s="146"/>
      <c r="C28" s="146"/>
      <c r="D28" s="146"/>
      <c r="E28" s="294"/>
      <c r="F28" s="115"/>
      <c r="G28" s="310">
        <f t="shared" si="0"/>
        <v>0</v>
      </c>
    </row>
    <row r="29" spans="2:7" x14ac:dyDescent="0.35">
      <c r="B29" s="146"/>
      <c r="C29" s="146"/>
      <c r="D29" s="146"/>
      <c r="E29" s="294"/>
      <c r="F29" s="115"/>
      <c r="G29" s="310">
        <f t="shared" si="0"/>
        <v>0</v>
      </c>
    </row>
    <row r="30" spans="2:7" x14ac:dyDescent="0.35">
      <c r="B30" s="146"/>
      <c r="C30" s="146"/>
      <c r="D30" s="146"/>
      <c r="E30" s="294"/>
      <c r="F30" s="115"/>
      <c r="G30" s="310">
        <f t="shared" si="0"/>
        <v>0</v>
      </c>
    </row>
    <row r="31" spans="2:7" x14ac:dyDescent="0.35">
      <c r="B31" s="146"/>
      <c r="C31" s="146"/>
      <c r="D31" s="146"/>
      <c r="E31" s="294"/>
      <c r="F31" s="115"/>
      <c r="G31" s="310">
        <f t="shared" si="0"/>
        <v>0</v>
      </c>
    </row>
    <row r="32" spans="2:7" x14ac:dyDescent="0.35">
      <c r="B32" s="146"/>
      <c r="C32" s="146"/>
      <c r="D32" s="146"/>
      <c r="E32" s="294"/>
      <c r="F32" s="115"/>
      <c r="G32" s="310">
        <f t="shared" si="0"/>
        <v>0</v>
      </c>
    </row>
    <row r="33" spans="2:7" x14ac:dyDescent="0.35">
      <c r="B33" s="146"/>
      <c r="C33" s="146"/>
      <c r="D33" s="146"/>
      <c r="E33" s="294"/>
      <c r="F33" s="115"/>
      <c r="G33" s="310">
        <f t="shared" si="0"/>
        <v>0</v>
      </c>
    </row>
    <row r="34" spans="2:7" x14ac:dyDescent="0.35">
      <c r="B34" s="146"/>
      <c r="C34" s="146"/>
      <c r="D34" s="146"/>
      <c r="E34" s="294"/>
      <c r="F34" s="115"/>
      <c r="G34" s="310">
        <f t="shared" si="0"/>
        <v>0</v>
      </c>
    </row>
    <row r="35" spans="2:7" x14ac:dyDescent="0.35">
      <c r="B35" s="146"/>
      <c r="C35" s="146"/>
      <c r="D35" s="146"/>
      <c r="E35" s="294"/>
      <c r="F35" s="115"/>
      <c r="G35" s="310">
        <f t="shared" si="0"/>
        <v>0</v>
      </c>
    </row>
    <row r="36" spans="2:7" ht="13.15" x14ac:dyDescent="0.4">
      <c r="B36" s="42"/>
      <c r="C36" s="481" t="s">
        <v>25</v>
      </c>
      <c r="D36" s="482"/>
      <c r="E36" s="280">
        <f>SUM(E9:E35)</f>
        <v>277970248.046</v>
      </c>
      <c r="F36" s="39"/>
      <c r="G36" s="310">
        <f>SUM(G9:G35)</f>
        <v>12964530.626719004</v>
      </c>
    </row>
    <row r="37" spans="2:7" x14ac:dyDescent="0.35">
      <c r="E37" s="273"/>
    </row>
  </sheetData>
  <mergeCells count="2">
    <mergeCell ref="C36:D36"/>
    <mergeCell ref="E2:G4"/>
  </mergeCells>
  <dataValidations count="1">
    <dataValidation type="list" allowBlank="1" showInputMessage="1" showErrorMessage="1" sqref="D9:D35" xr:uid="{00000000-0002-0000-0F00-000000000000}">
      <formula1>rsharedassets</formula1>
    </dataValidation>
  </dataValidations>
  <pageMargins left="0.75" right="0.75" top="1" bottom="1" header="0.5" footer="0.5"/>
  <pageSetup paperSize="9" scale="3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85CB1-041E-4A5B-BFD4-E6076032FA1B}">
  <sheetPr>
    <tabColor rgb="FFFFE9D9"/>
  </sheetPr>
  <dimension ref="A1"/>
  <sheetViews>
    <sheetView zoomScale="80" zoomScaleNormal="80" workbookViewId="0"/>
  </sheetViews>
  <sheetFormatPr defaultRowHeight="12.75" x14ac:dyDescent="0.35"/>
  <cols>
    <col min="1" max="16384" width="9.06640625" style="360"/>
  </cols>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9999"/>
  </sheetPr>
  <dimension ref="B1:BI39"/>
  <sheetViews>
    <sheetView zoomScale="80" zoomScaleNormal="80" workbookViewId="0"/>
  </sheetViews>
  <sheetFormatPr defaultColWidth="9" defaultRowHeight="12.75" outlineLevelCol="1" x14ac:dyDescent="0.35"/>
  <cols>
    <col min="1" max="1" width="11.3984375" style="360" customWidth="1"/>
    <col min="2" max="2" width="22.1328125" style="360" customWidth="1"/>
    <col min="3" max="3" width="25.3984375" style="360" customWidth="1"/>
    <col min="4" max="4" width="50.59765625" style="360" customWidth="1"/>
    <col min="5" max="5" width="23.86328125" style="360" customWidth="1"/>
    <col min="6" max="15" width="12" style="360" customWidth="1"/>
    <col min="16" max="16" width="14.86328125" style="360" customWidth="1"/>
    <col min="17" max="22" width="12" style="360" customWidth="1"/>
    <col min="23" max="26" width="12" style="360" hidden="1" customWidth="1" outlineLevel="1"/>
    <col min="27" max="30" width="13.59765625" style="360" hidden="1" customWidth="1" outlineLevel="1"/>
    <col min="31" max="31" width="12.1328125" style="360" hidden="1" customWidth="1" outlineLevel="1"/>
    <col min="32" max="60" width="12" style="360" hidden="1" customWidth="1" outlineLevel="1"/>
    <col min="61" max="61" width="18.86328125" style="360" customWidth="1" collapsed="1"/>
    <col min="62" max="16384" width="9" style="360"/>
  </cols>
  <sheetData>
    <row r="1" spans="2:61" ht="20.65" x14ac:dyDescent="0.6">
      <c r="B1" s="359" t="s">
        <v>162</v>
      </c>
    </row>
    <row r="2" spans="2:61" ht="13.9" x14ac:dyDescent="0.4">
      <c r="B2" s="51" t="str">
        <f>Tradingname</f>
        <v>GOLDFIELDS GAS TRANSMISSION PTY LTD</v>
      </c>
      <c r="C2" s="52"/>
    </row>
    <row r="3" spans="2:61" ht="19.5" customHeight="1" x14ac:dyDescent="0.85">
      <c r="B3" s="53" t="s">
        <v>238</v>
      </c>
      <c r="C3" s="54" t="str">
        <f>TEXT(Yearstart,"dd/mm/yyyy")&amp;" to "&amp;TEXT(Yearending,"dd/mm/yyyy")</f>
        <v>01/07/2020 to 30/06/2021</v>
      </c>
      <c r="K3" s="363"/>
    </row>
    <row r="4" spans="2:61" ht="20.65" x14ac:dyDescent="0.6">
      <c r="B4" s="359"/>
    </row>
    <row r="5" spans="2:61" ht="15" x14ac:dyDescent="0.4">
      <c r="B5" s="362" t="s">
        <v>197</v>
      </c>
      <c r="D5" s="45"/>
      <c r="E5" s="45"/>
    </row>
    <row r="7" spans="2:61" ht="26.25" x14ac:dyDescent="0.35">
      <c r="B7" s="123" t="s">
        <v>221</v>
      </c>
      <c r="C7" s="124" t="s">
        <v>84</v>
      </c>
      <c r="D7" s="124"/>
      <c r="E7" s="127" t="s">
        <v>25</v>
      </c>
      <c r="F7" s="483" t="s">
        <v>83</v>
      </c>
      <c r="G7" s="484"/>
      <c r="H7" s="484"/>
      <c r="I7" s="484"/>
      <c r="J7" s="484"/>
      <c r="K7" s="484"/>
      <c r="L7" s="484"/>
      <c r="M7" s="484"/>
      <c r="N7" s="484"/>
      <c r="O7" s="484"/>
      <c r="P7" s="484"/>
      <c r="Q7" s="484"/>
      <c r="R7" s="484"/>
      <c r="S7" s="484"/>
      <c r="T7" s="484"/>
      <c r="U7" s="484"/>
      <c r="V7" s="484"/>
      <c r="W7" s="484"/>
      <c r="X7" s="484"/>
      <c r="Y7" s="484"/>
      <c r="Z7" s="484"/>
      <c r="AA7" s="484"/>
      <c r="AB7" s="484"/>
      <c r="AC7" s="484"/>
      <c r="AD7" s="484"/>
      <c r="AE7" s="484"/>
      <c r="AF7" s="484"/>
      <c r="AG7" s="484"/>
      <c r="AH7" s="484"/>
      <c r="AI7" s="484"/>
      <c r="AJ7" s="484"/>
      <c r="AK7" s="484"/>
      <c r="AL7" s="484"/>
      <c r="AM7" s="484"/>
      <c r="AN7" s="484"/>
      <c r="AO7" s="484"/>
      <c r="AP7" s="484"/>
      <c r="AQ7" s="484"/>
      <c r="AR7" s="484"/>
      <c r="AS7" s="484"/>
      <c r="AT7" s="484"/>
      <c r="AU7" s="484"/>
      <c r="AV7" s="484"/>
      <c r="AW7" s="484"/>
      <c r="AX7" s="484"/>
      <c r="AY7" s="484"/>
      <c r="AZ7" s="484"/>
      <c r="BA7" s="484"/>
      <c r="BB7" s="484"/>
      <c r="BC7" s="484"/>
      <c r="BD7" s="484"/>
      <c r="BE7" s="484"/>
      <c r="BF7" s="484"/>
      <c r="BG7" s="484"/>
      <c r="BH7" s="484"/>
      <c r="BI7" s="128" t="s">
        <v>204</v>
      </c>
    </row>
    <row r="8" spans="2:61" s="361" customFormat="1" x14ac:dyDescent="0.35">
      <c r="B8" s="129"/>
      <c r="C8" s="274"/>
      <c r="D8" s="274"/>
      <c r="E8" s="274"/>
      <c r="F8" s="337" t="str">
        <f>RIGHT(TEXT(C38,"dd/mm/yyyy"),4)</f>
        <v>2005</v>
      </c>
      <c r="G8" s="338">
        <f>F8+1</f>
        <v>2006</v>
      </c>
      <c r="H8" s="338">
        <f t="shared" ref="H8:BH8" si="0">G8+1</f>
        <v>2007</v>
      </c>
      <c r="I8" s="338">
        <f t="shared" si="0"/>
        <v>2008</v>
      </c>
      <c r="J8" s="338">
        <f t="shared" si="0"/>
        <v>2009</v>
      </c>
      <c r="K8" s="338">
        <f t="shared" si="0"/>
        <v>2010</v>
      </c>
      <c r="L8" s="338">
        <f t="shared" si="0"/>
        <v>2011</v>
      </c>
      <c r="M8" s="338">
        <f t="shared" si="0"/>
        <v>2012</v>
      </c>
      <c r="N8" s="338">
        <f t="shared" si="0"/>
        <v>2013</v>
      </c>
      <c r="O8" s="338">
        <f t="shared" si="0"/>
        <v>2014</v>
      </c>
      <c r="P8" s="338">
        <f t="shared" si="0"/>
        <v>2015</v>
      </c>
      <c r="Q8" s="338">
        <f t="shared" si="0"/>
        <v>2016</v>
      </c>
      <c r="R8" s="338">
        <f t="shared" si="0"/>
        <v>2017</v>
      </c>
      <c r="S8" s="338">
        <f t="shared" si="0"/>
        <v>2018</v>
      </c>
      <c r="T8" s="338">
        <f t="shared" si="0"/>
        <v>2019</v>
      </c>
      <c r="U8" s="338">
        <f t="shared" si="0"/>
        <v>2020</v>
      </c>
      <c r="V8" s="338">
        <f t="shared" si="0"/>
        <v>2021</v>
      </c>
      <c r="W8" s="338">
        <f t="shared" si="0"/>
        <v>2022</v>
      </c>
      <c r="X8" s="338">
        <f t="shared" si="0"/>
        <v>2023</v>
      </c>
      <c r="Y8" s="338">
        <f t="shared" si="0"/>
        <v>2024</v>
      </c>
      <c r="Z8" s="338">
        <f t="shared" si="0"/>
        <v>2025</v>
      </c>
      <c r="AA8" s="338">
        <f t="shared" si="0"/>
        <v>2026</v>
      </c>
      <c r="AB8" s="338">
        <f t="shared" si="0"/>
        <v>2027</v>
      </c>
      <c r="AC8" s="338">
        <f t="shared" si="0"/>
        <v>2028</v>
      </c>
      <c r="AD8" s="338">
        <f t="shared" si="0"/>
        <v>2029</v>
      </c>
      <c r="AE8" s="338">
        <f t="shared" si="0"/>
        <v>2030</v>
      </c>
      <c r="AF8" s="338">
        <f t="shared" si="0"/>
        <v>2031</v>
      </c>
      <c r="AG8" s="338">
        <f t="shared" si="0"/>
        <v>2032</v>
      </c>
      <c r="AH8" s="338">
        <f t="shared" si="0"/>
        <v>2033</v>
      </c>
      <c r="AI8" s="338">
        <f t="shared" si="0"/>
        <v>2034</v>
      </c>
      <c r="AJ8" s="338">
        <f t="shared" si="0"/>
        <v>2035</v>
      </c>
      <c r="AK8" s="338">
        <f t="shared" si="0"/>
        <v>2036</v>
      </c>
      <c r="AL8" s="338">
        <f t="shared" si="0"/>
        <v>2037</v>
      </c>
      <c r="AM8" s="338">
        <f t="shared" si="0"/>
        <v>2038</v>
      </c>
      <c r="AN8" s="338">
        <f t="shared" si="0"/>
        <v>2039</v>
      </c>
      <c r="AO8" s="338">
        <f t="shared" si="0"/>
        <v>2040</v>
      </c>
      <c r="AP8" s="338">
        <f t="shared" si="0"/>
        <v>2041</v>
      </c>
      <c r="AQ8" s="338">
        <f t="shared" si="0"/>
        <v>2042</v>
      </c>
      <c r="AR8" s="338">
        <f t="shared" si="0"/>
        <v>2043</v>
      </c>
      <c r="AS8" s="338">
        <f t="shared" si="0"/>
        <v>2044</v>
      </c>
      <c r="AT8" s="338">
        <f t="shared" si="0"/>
        <v>2045</v>
      </c>
      <c r="AU8" s="338">
        <f t="shared" si="0"/>
        <v>2046</v>
      </c>
      <c r="AV8" s="338">
        <f t="shared" si="0"/>
        <v>2047</v>
      </c>
      <c r="AW8" s="338">
        <f t="shared" si="0"/>
        <v>2048</v>
      </c>
      <c r="AX8" s="338">
        <f t="shared" si="0"/>
        <v>2049</v>
      </c>
      <c r="AY8" s="338">
        <f t="shared" si="0"/>
        <v>2050</v>
      </c>
      <c r="AZ8" s="338">
        <f t="shared" si="0"/>
        <v>2051</v>
      </c>
      <c r="BA8" s="338">
        <f t="shared" si="0"/>
        <v>2052</v>
      </c>
      <c r="BB8" s="338">
        <f t="shared" si="0"/>
        <v>2053</v>
      </c>
      <c r="BC8" s="338">
        <f t="shared" si="0"/>
        <v>2054</v>
      </c>
      <c r="BD8" s="338">
        <f t="shared" si="0"/>
        <v>2055</v>
      </c>
      <c r="BE8" s="338">
        <f t="shared" si="0"/>
        <v>2056</v>
      </c>
      <c r="BF8" s="338">
        <f t="shared" si="0"/>
        <v>2057</v>
      </c>
      <c r="BG8" s="338">
        <f t="shared" si="0"/>
        <v>2058</v>
      </c>
      <c r="BH8" s="338">
        <f t="shared" si="0"/>
        <v>2059</v>
      </c>
    </row>
    <row r="9" spans="2:61" ht="13.15" x14ac:dyDescent="0.35">
      <c r="B9" s="388">
        <v>3</v>
      </c>
      <c r="C9" s="156" t="s">
        <v>66</v>
      </c>
      <c r="D9" s="157"/>
      <c r="E9" s="280"/>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row>
    <row r="10" spans="2:61" ht="13.15" x14ac:dyDescent="0.35">
      <c r="B10" s="322"/>
      <c r="C10" s="130"/>
      <c r="D10" s="152" t="s">
        <v>73</v>
      </c>
      <c r="E10" s="280">
        <f t="shared" ref="E10:E32" si="1">SUM(F10:BH10)</f>
        <v>0</v>
      </c>
      <c r="F10" s="281">
        <v>0</v>
      </c>
      <c r="G10" s="281">
        <v>0</v>
      </c>
      <c r="H10" s="281">
        <v>0</v>
      </c>
      <c r="I10" s="281">
        <v>0</v>
      </c>
      <c r="J10" s="281">
        <v>0</v>
      </c>
      <c r="K10" s="281">
        <v>0</v>
      </c>
      <c r="L10" s="281">
        <v>0</v>
      </c>
      <c r="M10" s="281">
        <v>0</v>
      </c>
      <c r="N10" s="281">
        <v>0</v>
      </c>
      <c r="O10" s="281">
        <v>0</v>
      </c>
      <c r="P10" s="281">
        <v>0</v>
      </c>
      <c r="Q10" s="281">
        <v>0</v>
      </c>
      <c r="R10" s="281">
        <v>0</v>
      </c>
      <c r="S10" s="281">
        <v>0</v>
      </c>
      <c r="T10" s="281">
        <v>0</v>
      </c>
      <c r="U10" s="281">
        <v>0</v>
      </c>
      <c r="V10" s="281">
        <v>0</v>
      </c>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row>
    <row r="11" spans="2:61" ht="13.15" x14ac:dyDescent="0.35">
      <c r="B11" s="322"/>
      <c r="C11" s="130"/>
      <c r="D11" s="152" t="s">
        <v>165</v>
      </c>
      <c r="E11" s="280">
        <f>SUM(F11:BH11)</f>
        <v>0</v>
      </c>
      <c r="F11" s="281">
        <v>0</v>
      </c>
      <c r="G11" s="281">
        <v>0</v>
      </c>
      <c r="H11" s="281">
        <v>0</v>
      </c>
      <c r="I11" s="281">
        <v>0</v>
      </c>
      <c r="J11" s="281">
        <v>0</v>
      </c>
      <c r="K11" s="281">
        <v>0</v>
      </c>
      <c r="L11" s="281">
        <v>0</v>
      </c>
      <c r="M11" s="281">
        <v>0</v>
      </c>
      <c r="N11" s="281">
        <v>0</v>
      </c>
      <c r="O11" s="281">
        <v>0</v>
      </c>
      <c r="P11" s="281">
        <v>0</v>
      </c>
      <c r="Q11" s="281">
        <v>0</v>
      </c>
      <c r="R11" s="281">
        <v>0</v>
      </c>
      <c r="S11" s="281">
        <v>0</v>
      </c>
      <c r="T11" s="281">
        <v>0</v>
      </c>
      <c r="U11" s="281">
        <v>0</v>
      </c>
      <c r="V11" s="281">
        <v>0</v>
      </c>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row>
    <row r="12" spans="2:61" ht="13.15" x14ac:dyDescent="0.35">
      <c r="B12" s="322"/>
      <c r="C12" s="130"/>
      <c r="D12" s="152" t="s">
        <v>74</v>
      </c>
      <c r="E12" s="280">
        <f t="shared" si="1"/>
        <v>255483356.01095459</v>
      </c>
      <c r="F12" s="281">
        <v>63603.885614975989</v>
      </c>
      <c r="G12" s="281">
        <v>8859790.206315808</v>
      </c>
      <c r="H12" s="281">
        <v>7453376.0476795183</v>
      </c>
      <c r="I12" s="281">
        <v>7379988.7708522594</v>
      </c>
      <c r="J12" s="281">
        <v>54544871.951335996</v>
      </c>
      <c r="K12" s="281">
        <v>5799050.059128006</v>
      </c>
      <c r="L12" s="281">
        <v>0</v>
      </c>
      <c r="M12" s="281">
        <v>19648409.544436216</v>
      </c>
      <c r="N12" s="281">
        <v>71177696.461294577</v>
      </c>
      <c r="O12" s="281">
        <v>48965660.38810949</v>
      </c>
      <c r="P12" s="281">
        <v>6209249.6315863272</v>
      </c>
      <c r="Q12" s="281">
        <v>1340221.9443680905</v>
      </c>
      <c r="R12" s="281">
        <v>2508634.7657277691</v>
      </c>
      <c r="S12" s="281">
        <v>1047515.0259178716</v>
      </c>
      <c r="T12" s="281">
        <v>1619780.908655735</v>
      </c>
      <c r="U12" s="281">
        <v>4631844.6864764793</v>
      </c>
      <c r="V12" s="281">
        <v>14233661.733455531</v>
      </c>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row>
    <row r="13" spans="2:61" ht="13.15" x14ac:dyDescent="0.35">
      <c r="B13" s="322"/>
      <c r="C13" s="130"/>
      <c r="D13" s="152" t="s">
        <v>123</v>
      </c>
      <c r="E13" s="280">
        <f t="shared" si="1"/>
        <v>0</v>
      </c>
      <c r="F13" s="281">
        <v>0</v>
      </c>
      <c r="G13" s="281">
        <v>0</v>
      </c>
      <c r="H13" s="281">
        <v>0</v>
      </c>
      <c r="I13" s="281">
        <v>0</v>
      </c>
      <c r="J13" s="281">
        <v>0</v>
      </c>
      <c r="K13" s="281">
        <v>0</v>
      </c>
      <c r="L13" s="281">
        <v>0</v>
      </c>
      <c r="M13" s="281">
        <v>0</v>
      </c>
      <c r="N13" s="281">
        <v>0</v>
      </c>
      <c r="O13" s="281">
        <v>0</v>
      </c>
      <c r="P13" s="281">
        <v>0</v>
      </c>
      <c r="Q13" s="281">
        <v>0</v>
      </c>
      <c r="R13" s="281">
        <v>0</v>
      </c>
      <c r="S13" s="281">
        <v>0</v>
      </c>
      <c r="T13" s="281">
        <v>0</v>
      </c>
      <c r="U13" s="281">
        <v>0</v>
      </c>
      <c r="V13" s="281">
        <v>0</v>
      </c>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row>
    <row r="14" spans="2:61" ht="13.15" x14ac:dyDescent="0.35">
      <c r="B14" s="322"/>
      <c r="C14" s="130"/>
      <c r="D14" s="152" t="s">
        <v>79</v>
      </c>
      <c r="E14" s="280">
        <f t="shared" si="1"/>
        <v>-3943719.8298131931</v>
      </c>
      <c r="F14" s="281">
        <v>0</v>
      </c>
      <c r="G14" s="281">
        <v>0</v>
      </c>
      <c r="H14" s="281">
        <v>0</v>
      </c>
      <c r="I14" s="281">
        <v>0</v>
      </c>
      <c r="J14" s="281">
        <v>0</v>
      </c>
      <c r="K14" s="281">
        <v>0</v>
      </c>
      <c r="L14" s="281">
        <v>-572.15679198127452</v>
      </c>
      <c r="M14" s="281">
        <v>0</v>
      </c>
      <c r="N14" s="281">
        <v>0</v>
      </c>
      <c r="O14" s="281">
        <v>0</v>
      </c>
      <c r="P14" s="281">
        <v>0</v>
      </c>
      <c r="Q14" s="281">
        <v>-3943147.6730212118</v>
      </c>
      <c r="R14" s="281">
        <v>0</v>
      </c>
      <c r="S14" s="281">
        <v>0</v>
      </c>
      <c r="T14" s="281">
        <v>0</v>
      </c>
      <c r="U14" s="281">
        <v>0</v>
      </c>
      <c r="V14" s="281">
        <v>0</v>
      </c>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row>
    <row r="15" spans="2:61" ht="13.15" x14ac:dyDescent="0.35">
      <c r="B15" s="322"/>
      <c r="C15" s="130"/>
      <c r="D15" s="152" t="s">
        <v>315</v>
      </c>
      <c r="E15" s="280">
        <f t="shared" si="1"/>
        <v>17882.697525307427</v>
      </c>
      <c r="F15" s="281">
        <v>0</v>
      </c>
      <c r="G15" s="281">
        <v>0</v>
      </c>
      <c r="H15" s="281">
        <v>0</v>
      </c>
      <c r="I15" s="281">
        <v>0</v>
      </c>
      <c r="J15" s="281">
        <v>0</v>
      </c>
      <c r="K15" s="281">
        <v>0</v>
      </c>
      <c r="L15" s="281">
        <v>0</v>
      </c>
      <c r="M15" s="281">
        <v>0</v>
      </c>
      <c r="N15" s="281">
        <v>0</v>
      </c>
      <c r="O15" s="281">
        <v>0</v>
      </c>
      <c r="P15" s="281">
        <v>0</v>
      </c>
      <c r="Q15" s="281">
        <v>0</v>
      </c>
      <c r="R15" s="281">
        <v>0</v>
      </c>
      <c r="S15" s="281">
        <v>0</v>
      </c>
      <c r="T15" s="281">
        <v>0</v>
      </c>
      <c r="U15" s="281">
        <v>18565.169739129378</v>
      </c>
      <c r="V15" s="281">
        <v>-682.47221382194959</v>
      </c>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row>
    <row r="16" spans="2:61" ht="13.15" x14ac:dyDescent="0.4">
      <c r="B16" s="322"/>
      <c r="C16" s="130"/>
      <c r="D16" s="153" t="s">
        <v>75</v>
      </c>
      <c r="E16" s="280">
        <f>SUM(F16:BH16)</f>
        <v>251557518.87866667</v>
      </c>
      <c r="F16" s="282">
        <f>SUM(F9:F15)</f>
        <v>63603.885614975989</v>
      </c>
      <c r="G16" s="282">
        <f t="shared" ref="G16:BH16" si="2">SUM(G9:G15)</f>
        <v>8859790.206315808</v>
      </c>
      <c r="H16" s="282">
        <f t="shared" si="2"/>
        <v>7453376.0476795183</v>
      </c>
      <c r="I16" s="282">
        <f t="shared" si="2"/>
        <v>7379988.7708522594</v>
      </c>
      <c r="J16" s="282">
        <f t="shared" si="2"/>
        <v>54544871.951335996</v>
      </c>
      <c r="K16" s="282">
        <f t="shared" si="2"/>
        <v>5799050.059128006</v>
      </c>
      <c r="L16" s="282">
        <f t="shared" si="2"/>
        <v>-572.15679198127452</v>
      </c>
      <c r="M16" s="282">
        <f t="shared" si="2"/>
        <v>19648409.544436216</v>
      </c>
      <c r="N16" s="282">
        <f t="shared" si="2"/>
        <v>71177696.461294577</v>
      </c>
      <c r="O16" s="282">
        <f t="shared" si="2"/>
        <v>48965660.38810949</v>
      </c>
      <c r="P16" s="282">
        <f t="shared" si="2"/>
        <v>6209249.6315863272</v>
      </c>
      <c r="Q16" s="282">
        <f t="shared" si="2"/>
        <v>-2602925.7286531213</v>
      </c>
      <c r="R16" s="282">
        <f t="shared" si="2"/>
        <v>2508634.7657277691</v>
      </c>
      <c r="S16" s="282">
        <f t="shared" si="2"/>
        <v>1047515.0259178716</v>
      </c>
      <c r="T16" s="282">
        <f t="shared" si="2"/>
        <v>1619780.908655735</v>
      </c>
      <c r="U16" s="282">
        <f t="shared" si="2"/>
        <v>4650409.8562156083</v>
      </c>
      <c r="V16" s="282">
        <f t="shared" si="2"/>
        <v>14232979.26124171</v>
      </c>
      <c r="W16" s="282">
        <f t="shared" si="2"/>
        <v>0</v>
      </c>
      <c r="X16" s="282">
        <f t="shared" si="2"/>
        <v>0</v>
      </c>
      <c r="Y16" s="282">
        <f t="shared" si="2"/>
        <v>0</v>
      </c>
      <c r="Z16" s="282">
        <f t="shared" si="2"/>
        <v>0</v>
      </c>
      <c r="AA16" s="282">
        <f t="shared" si="2"/>
        <v>0</v>
      </c>
      <c r="AB16" s="282">
        <f t="shared" si="2"/>
        <v>0</v>
      </c>
      <c r="AC16" s="282">
        <f t="shared" si="2"/>
        <v>0</v>
      </c>
      <c r="AD16" s="282">
        <f t="shared" si="2"/>
        <v>0</v>
      </c>
      <c r="AE16" s="282">
        <f t="shared" si="2"/>
        <v>0</v>
      </c>
      <c r="AF16" s="282">
        <f t="shared" si="2"/>
        <v>0</v>
      </c>
      <c r="AG16" s="282">
        <f t="shared" si="2"/>
        <v>0</v>
      </c>
      <c r="AH16" s="282">
        <f t="shared" si="2"/>
        <v>0</v>
      </c>
      <c r="AI16" s="282">
        <f t="shared" si="2"/>
        <v>0</v>
      </c>
      <c r="AJ16" s="282">
        <f t="shared" si="2"/>
        <v>0</v>
      </c>
      <c r="AK16" s="282">
        <f t="shared" si="2"/>
        <v>0</v>
      </c>
      <c r="AL16" s="282">
        <f t="shared" si="2"/>
        <v>0</v>
      </c>
      <c r="AM16" s="282">
        <f t="shared" si="2"/>
        <v>0</v>
      </c>
      <c r="AN16" s="282">
        <f t="shared" si="2"/>
        <v>0</v>
      </c>
      <c r="AO16" s="282">
        <f t="shared" si="2"/>
        <v>0</v>
      </c>
      <c r="AP16" s="282">
        <f t="shared" si="2"/>
        <v>0</v>
      </c>
      <c r="AQ16" s="282">
        <f t="shared" si="2"/>
        <v>0</v>
      </c>
      <c r="AR16" s="282">
        <f t="shared" si="2"/>
        <v>0</v>
      </c>
      <c r="AS16" s="282">
        <f t="shared" si="2"/>
        <v>0</v>
      </c>
      <c r="AT16" s="282">
        <f t="shared" si="2"/>
        <v>0</v>
      </c>
      <c r="AU16" s="282">
        <f t="shared" si="2"/>
        <v>0</v>
      </c>
      <c r="AV16" s="282">
        <f t="shared" si="2"/>
        <v>0</v>
      </c>
      <c r="AW16" s="282">
        <f t="shared" si="2"/>
        <v>0</v>
      </c>
      <c r="AX16" s="282">
        <f t="shared" si="2"/>
        <v>0</v>
      </c>
      <c r="AY16" s="282">
        <f t="shared" si="2"/>
        <v>0</v>
      </c>
      <c r="AZ16" s="282">
        <f t="shared" si="2"/>
        <v>0</v>
      </c>
      <c r="BA16" s="282">
        <f t="shared" si="2"/>
        <v>0</v>
      </c>
      <c r="BB16" s="282">
        <f t="shared" si="2"/>
        <v>0</v>
      </c>
      <c r="BC16" s="282">
        <f t="shared" si="2"/>
        <v>0</v>
      </c>
      <c r="BD16" s="282">
        <f t="shared" si="2"/>
        <v>0</v>
      </c>
      <c r="BE16" s="282">
        <f t="shared" si="2"/>
        <v>0</v>
      </c>
      <c r="BF16" s="282">
        <f t="shared" si="2"/>
        <v>0</v>
      </c>
      <c r="BG16" s="282">
        <f t="shared" si="2"/>
        <v>0</v>
      </c>
      <c r="BH16" s="282">
        <f t="shared" si="2"/>
        <v>0</v>
      </c>
    </row>
    <row r="17" spans="2:60" ht="13.15" x14ac:dyDescent="0.4">
      <c r="B17" s="388" t="s">
        <v>578</v>
      </c>
      <c r="C17" s="156" t="s">
        <v>161</v>
      </c>
      <c r="D17" s="157"/>
      <c r="E17" s="280"/>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row>
    <row r="18" spans="2:60" ht="25.5" x14ac:dyDescent="0.35">
      <c r="B18" s="322"/>
      <c r="C18" s="130"/>
      <c r="D18" s="152" t="s">
        <v>324</v>
      </c>
      <c r="E18" s="280">
        <f t="shared" si="1"/>
        <v>0</v>
      </c>
      <c r="F18" s="281">
        <v>0</v>
      </c>
      <c r="G18" s="281">
        <v>0</v>
      </c>
      <c r="H18" s="281">
        <v>0</v>
      </c>
      <c r="I18" s="281">
        <v>0</v>
      </c>
      <c r="J18" s="281">
        <v>0</v>
      </c>
      <c r="K18" s="281">
        <v>0</v>
      </c>
      <c r="L18" s="281">
        <v>0</v>
      </c>
      <c r="M18" s="281">
        <v>0</v>
      </c>
      <c r="N18" s="281">
        <v>0</v>
      </c>
      <c r="O18" s="281">
        <v>0</v>
      </c>
      <c r="P18" s="281">
        <v>0</v>
      </c>
      <c r="Q18" s="281">
        <v>0</v>
      </c>
      <c r="R18" s="281">
        <v>0</v>
      </c>
      <c r="S18" s="281">
        <v>0</v>
      </c>
      <c r="T18" s="281">
        <v>0</v>
      </c>
      <c r="U18" s="281">
        <v>0</v>
      </c>
      <c r="V18" s="281">
        <v>0</v>
      </c>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row>
    <row r="19" spans="2:60" ht="13.15" x14ac:dyDescent="0.35">
      <c r="B19" s="322"/>
      <c r="C19" s="130"/>
      <c r="D19" s="152" t="s">
        <v>74</v>
      </c>
      <c r="E19" s="280">
        <f t="shared" si="1"/>
        <v>11916457.451789655</v>
      </c>
      <c r="F19" s="281">
        <v>0</v>
      </c>
      <c r="G19" s="281">
        <v>0</v>
      </c>
      <c r="H19" s="281">
        <v>73674.773073149263</v>
      </c>
      <c r="I19" s="281">
        <v>227939.02974330404</v>
      </c>
      <c r="J19" s="281">
        <v>147017.06238047019</v>
      </c>
      <c r="K19" s="281">
        <v>209613.56370070964</v>
      </c>
      <c r="L19" s="281">
        <v>884487.17393533094</v>
      </c>
      <c r="M19" s="281">
        <v>331331.25470242498</v>
      </c>
      <c r="N19" s="281">
        <v>236792.98047519717</v>
      </c>
      <c r="O19" s="281">
        <v>176695.33740221953</v>
      </c>
      <c r="P19" s="281">
        <v>1139044.7281293552</v>
      </c>
      <c r="Q19" s="281">
        <v>1704661.6347807012</v>
      </c>
      <c r="R19" s="281">
        <v>702975.48110616347</v>
      </c>
      <c r="S19" s="281">
        <v>1156630.7220834689</v>
      </c>
      <c r="T19" s="281">
        <v>1789464.6073858426</v>
      </c>
      <c r="U19" s="281">
        <v>1964168.6463138426</v>
      </c>
      <c r="V19" s="281">
        <v>1171960.4565774743</v>
      </c>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row>
    <row r="20" spans="2:60" ht="13.15" x14ac:dyDescent="0.35">
      <c r="B20" s="322"/>
      <c r="C20" s="130"/>
      <c r="D20" s="152" t="s">
        <v>123</v>
      </c>
      <c r="E20" s="280">
        <f t="shared" si="1"/>
        <v>0</v>
      </c>
      <c r="F20" s="281">
        <v>0</v>
      </c>
      <c r="G20" s="281">
        <v>0</v>
      </c>
      <c r="H20" s="281">
        <v>0</v>
      </c>
      <c r="I20" s="281">
        <v>0</v>
      </c>
      <c r="J20" s="281">
        <v>0</v>
      </c>
      <c r="K20" s="281">
        <v>0</v>
      </c>
      <c r="L20" s="281">
        <v>0</v>
      </c>
      <c r="M20" s="281">
        <v>0</v>
      </c>
      <c r="N20" s="281">
        <v>0</v>
      </c>
      <c r="O20" s="281">
        <v>0</v>
      </c>
      <c r="P20" s="281">
        <v>0</v>
      </c>
      <c r="Q20" s="281">
        <v>0</v>
      </c>
      <c r="R20" s="281">
        <v>0</v>
      </c>
      <c r="S20" s="281">
        <v>0</v>
      </c>
      <c r="T20" s="281">
        <v>0</v>
      </c>
      <c r="U20" s="281">
        <v>0</v>
      </c>
      <c r="V20" s="281">
        <v>0</v>
      </c>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row>
    <row r="21" spans="2:60" ht="13.15" x14ac:dyDescent="0.35">
      <c r="B21" s="322"/>
      <c r="C21" s="130"/>
      <c r="D21" s="152" t="s">
        <v>79</v>
      </c>
      <c r="E21" s="280">
        <f t="shared" si="1"/>
        <v>-294943.99156346032</v>
      </c>
      <c r="F21" s="281">
        <v>0</v>
      </c>
      <c r="G21" s="281">
        <v>0</v>
      </c>
      <c r="H21" s="281">
        <v>0</v>
      </c>
      <c r="I21" s="281">
        <v>0</v>
      </c>
      <c r="J21" s="281">
        <v>0</v>
      </c>
      <c r="K21" s="281">
        <v>0</v>
      </c>
      <c r="L21" s="281">
        <v>0</v>
      </c>
      <c r="M21" s="281">
        <v>0</v>
      </c>
      <c r="N21" s="281">
        <v>0</v>
      </c>
      <c r="O21" s="281">
        <v>0</v>
      </c>
      <c r="P21" s="281">
        <v>0</v>
      </c>
      <c r="Q21" s="281">
        <v>0</v>
      </c>
      <c r="R21" s="281">
        <v>0</v>
      </c>
      <c r="S21" s="281">
        <v>0</v>
      </c>
      <c r="T21" s="281">
        <v>0</v>
      </c>
      <c r="U21" s="281">
        <v>-167462.58872828577</v>
      </c>
      <c r="V21" s="281">
        <v>-127481.40283517458</v>
      </c>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row>
    <row r="22" spans="2:60" ht="13.15" x14ac:dyDescent="0.35">
      <c r="B22" s="322"/>
      <c r="C22" s="130"/>
      <c r="D22" s="152" t="s">
        <v>315</v>
      </c>
      <c r="E22" s="280">
        <f t="shared" si="1"/>
        <v>1854608.9440935643</v>
      </c>
      <c r="F22" s="281">
        <v>0</v>
      </c>
      <c r="G22" s="281">
        <v>0</v>
      </c>
      <c r="H22" s="281">
        <v>0</v>
      </c>
      <c r="I22" s="281">
        <v>0</v>
      </c>
      <c r="J22" s="281">
        <v>0</v>
      </c>
      <c r="K22" s="281">
        <v>0</v>
      </c>
      <c r="L22" s="281">
        <v>0</v>
      </c>
      <c r="M22" s="281">
        <v>0</v>
      </c>
      <c r="N22" s="281">
        <v>0</v>
      </c>
      <c r="O22" s="281">
        <v>0</v>
      </c>
      <c r="P22" s="281">
        <v>0</v>
      </c>
      <c r="Q22" s="281">
        <v>0</v>
      </c>
      <c r="R22" s="281">
        <v>0</v>
      </c>
      <c r="S22" s="281">
        <v>0</v>
      </c>
      <c r="T22" s="281">
        <v>0</v>
      </c>
      <c r="U22" s="281">
        <v>1484368.0764441006</v>
      </c>
      <c r="V22" s="281">
        <v>370240.86764946365</v>
      </c>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row>
    <row r="23" spans="2:60" ht="13.15" x14ac:dyDescent="0.4">
      <c r="B23" s="322"/>
      <c r="C23" s="130"/>
      <c r="D23" s="153" t="s">
        <v>75</v>
      </c>
      <c r="E23" s="280">
        <f>SUM(F23:BH23)</f>
        <v>13476122.404319759</v>
      </c>
      <c r="F23" s="282">
        <f>SUM(F18:F22)</f>
        <v>0</v>
      </c>
      <c r="G23" s="282">
        <f t="shared" ref="G23:BH23" si="3">SUM(G18:G22)</f>
        <v>0</v>
      </c>
      <c r="H23" s="282">
        <f t="shared" si="3"/>
        <v>73674.773073149263</v>
      </c>
      <c r="I23" s="282">
        <f t="shared" si="3"/>
        <v>227939.02974330404</v>
      </c>
      <c r="J23" s="282">
        <f t="shared" si="3"/>
        <v>147017.06238047019</v>
      </c>
      <c r="K23" s="282">
        <f t="shared" si="3"/>
        <v>209613.56370070964</v>
      </c>
      <c r="L23" s="282">
        <f t="shared" si="3"/>
        <v>884487.17393533094</v>
      </c>
      <c r="M23" s="282">
        <f t="shared" si="3"/>
        <v>331331.25470242498</v>
      </c>
      <c r="N23" s="282">
        <f t="shared" si="3"/>
        <v>236792.98047519717</v>
      </c>
      <c r="O23" s="282">
        <f t="shared" si="3"/>
        <v>176695.33740221953</v>
      </c>
      <c r="P23" s="282">
        <f t="shared" si="3"/>
        <v>1139044.7281293552</v>
      </c>
      <c r="Q23" s="282">
        <f t="shared" si="3"/>
        <v>1704661.6347807012</v>
      </c>
      <c r="R23" s="282">
        <f t="shared" si="3"/>
        <v>702975.48110616347</v>
      </c>
      <c r="S23" s="282">
        <f t="shared" si="3"/>
        <v>1156630.7220834689</v>
      </c>
      <c r="T23" s="282">
        <f t="shared" si="3"/>
        <v>1789464.6073858426</v>
      </c>
      <c r="U23" s="282">
        <f t="shared" si="3"/>
        <v>3281074.1340296576</v>
      </c>
      <c r="V23" s="282">
        <f t="shared" si="3"/>
        <v>1414719.9213917633</v>
      </c>
      <c r="W23" s="282">
        <f t="shared" si="3"/>
        <v>0</v>
      </c>
      <c r="X23" s="282">
        <f t="shared" si="3"/>
        <v>0</v>
      </c>
      <c r="Y23" s="282">
        <f t="shared" si="3"/>
        <v>0</v>
      </c>
      <c r="Z23" s="282">
        <f t="shared" si="3"/>
        <v>0</v>
      </c>
      <c r="AA23" s="282">
        <f t="shared" si="3"/>
        <v>0</v>
      </c>
      <c r="AB23" s="282">
        <f t="shared" si="3"/>
        <v>0</v>
      </c>
      <c r="AC23" s="282">
        <f t="shared" si="3"/>
        <v>0</v>
      </c>
      <c r="AD23" s="282">
        <f t="shared" si="3"/>
        <v>0</v>
      </c>
      <c r="AE23" s="282">
        <f t="shared" si="3"/>
        <v>0</v>
      </c>
      <c r="AF23" s="282">
        <f t="shared" si="3"/>
        <v>0</v>
      </c>
      <c r="AG23" s="282">
        <f t="shared" si="3"/>
        <v>0</v>
      </c>
      <c r="AH23" s="282">
        <f t="shared" si="3"/>
        <v>0</v>
      </c>
      <c r="AI23" s="282">
        <f t="shared" si="3"/>
        <v>0</v>
      </c>
      <c r="AJ23" s="282">
        <f t="shared" si="3"/>
        <v>0</v>
      </c>
      <c r="AK23" s="282">
        <f t="shared" si="3"/>
        <v>0</v>
      </c>
      <c r="AL23" s="282">
        <f t="shared" si="3"/>
        <v>0</v>
      </c>
      <c r="AM23" s="282">
        <f t="shared" si="3"/>
        <v>0</v>
      </c>
      <c r="AN23" s="282">
        <f t="shared" si="3"/>
        <v>0</v>
      </c>
      <c r="AO23" s="282">
        <f t="shared" si="3"/>
        <v>0</v>
      </c>
      <c r="AP23" s="282">
        <f t="shared" si="3"/>
        <v>0</v>
      </c>
      <c r="AQ23" s="282">
        <f t="shared" si="3"/>
        <v>0</v>
      </c>
      <c r="AR23" s="282">
        <f t="shared" si="3"/>
        <v>0</v>
      </c>
      <c r="AS23" s="282">
        <f t="shared" si="3"/>
        <v>0</v>
      </c>
      <c r="AT23" s="282">
        <f t="shared" si="3"/>
        <v>0</v>
      </c>
      <c r="AU23" s="282">
        <f t="shared" si="3"/>
        <v>0</v>
      </c>
      <c r="AV23" s="282">
        <f t="shared" si="3"/>
        <v>0</v>
      </c>
      <c r="AW23" s="282">
        <f t="shared" si="3"/>
        <v>0</v>
      </c>
      <c r="AX23" s="282">
        <f t="shared" si="3"/>
        <v>0</v>
      </c>
      <c r="AY23" s="282">
        <f t="shared" si="3"/>
        <v>0</v>
      </c>
      <c r="AZ23" s="282">
        <f t="shared" si="3"/>
        <v>0</v>
      </c>
      <c r="BA23" s="282">
        <f t="shared" si="3"/>
        <v>0</v>
      </c>
      <c r="BB23" s="282">
        <f t="shared" si="3"/>
        <v>0</v>
      </c>
      <c r="BC23" s="282">
        <f t="shared" si="3"/>
        <v>0</v>
      </c>
      <c r="BD23" s="282">
        <f t="shared" si="3"/>
        <v>0</v>
      </c>
      <c r="BE23" s="282">
        <f t="shared" si="3"/>
        <v>0</v>
      </c>
      <c r="BF23" s="282">
        <f t="shared" si="3"/>
        <v>0</v>
      </c>
      <c r="BG23" s="282">
        <f t="shared" si="3"/>
        <v>0</v>
      </c>
      <c r="BH23" s="282">
        <f t="shared" si="3"/>
        <v>0</v>
      </c>
    </row>
    <row r="24" spans="2:60" ht="13.15" x14ac:dyDescent="0.4">
      <c r="B24" s="322"/>
      <c r="C24" s="130"/>
      <c r="D24" s="153" t="s">
        <v>96</v>
      </c>
      <c r="E24" s="280">
        <f>E16+E23</f>
        <v>265033641.28298643</v>
      </c>
      <c r="F24" s="282">
        <f t="shared" ref="F24:BH24" si="4">F16+F23</f>
        <v>63603.885614975989</v>
      </c>
      <c r="G24" s="282">
        <f t="shared" si="4"/>
        <v>8859790.206315808</v>
      </c>
      <c r="H24" s="282">
        <f t="shared" si="4"/>
        <v>7527050.8207526673</v>
      </c>
      <c r="I24" s="282">
        <f t="shared" si="4"/>
        <v>7607927.8005955638</v>
      </c>
      <c r="J24" s="282">
        <f t="shared" si="4"/>
        <v>54691889.013716467</v>
      </c>
      <c r="K24" s="282">
        <f t="shared" si="4"/>
        <v>6008663.6228287155</v>
      </c>
      <c r="L24" s="282">
        <f t="shared" si="4"/>
        <v>883915.01714334963</v>
      </c>
      <c r="M24" s="282">
        <f t="shared" si="4"/>
        <v>19979740.799138643</v>
      </c>
      <c r="N24" s="282">
        <f t="shared" si="4"/>
        <v>71414489.441769779</v>
      </c>
      <c r="O24" s="282">
        <f t="shared" si="4"/>
        <v>49142355.725511707</v>
      </c>
      <c r="P24" s="282">
        <f t="shared" si="4"/>
        <v>7348294.3597156825</v>
      </c>
      <c r="Q24" s="282">
        <f t="shared" si="4"/>
        <v>-898264.09387242002</v>
      </c>
      <c r="R24" s="282">
        <f t="shared" si="4"/>
        <v>3211610.2468339326</v>
      </c>
      <c r="S24" s="282">
        <f t="shared" si="4"/>
        <v>2204145.7480013408</v>
      </c>
      <c r="T24" s="282">
        <f t="shared" si="4"/>
        <v>3409245.5160415778</v>
      </c>
      <c r="U24" s="282">
        <f t="shared" si="4"/>
        <v>7931483.9902452659</v>
      </c>
      <c r="V24" s="282">
        <f t="shared" si="4"/>
        <v>15647699.182633473</v>
      </c>
      <c r="W24" s="282">
        <f t="shared" si="4"/>
        <v>0</v>
      </c>
      <c r="X24" s="282">
        <f t="shared" si="4"/>
        <v>0</v>
      </c>
      <c r="Y24" s="282">
        <f t="shared" si="4"/>
        <v>0</v>
      </c>
      <c r="Z24" s="282">
        <f t="shared" si="4"/>
        <v>0</v>
      </c>
      <c r="AA24" s="282">
        <f t="shared" si="4"/>
        <v>0</v>
      </c>
      <c r="AB24" s="282">
        <f t="shared" si="4"/>
        <v>0</v>
      </c>
      <c r="AC24" s="282">
        <f t="shared" si="4"/>
        <v>0</v>
      </c>
      <c r="AD24" s="282">
        <f t="shared" si="4"/>
        <v>0</v>
      </c>
      <c r="AE24" s="282">
        <f t="shared" si="4"/>
        <v>0</v>
      </c>
      <c r="AF24" s="282">
        <f t="shared" si="4"/>
        <v>0</v>
      </c>
      <c r="AG24" s="282">
        <f t="shared" si="4"/>
        <v>0</v>
      </c>
      <c r="AH24" s="282">
        <f t="shared" si="4"/>
        <v>0</v>
      </c>
      <c r="AI24" s="282">
        <f t="shared" si="4"/>
        <v>0</v>
      </c>
      <c r="AJ24" s="282">
        <f t="shared" si="4"/>
        <v>0</v>
      </c>
      <c r="AK24" s="282">
        <f t="shared" si="4"/>
        <v>0</v>
      </c>
      <c r="AL24" s="282">
        <f t="shared" si="4"/>
        <v>0</v>
      </c>
      <c r="AM24" s="282">
        <f t="shared" si="4"/>
        <v>0</v>
      </c>
      <c r="AN24" s="282">
        <f t="shared" si="4"/>
        <v>0</v>
      </c>
      <c r="AO24" s="282">
        <f t="shared" si="4"/>
        <v>0</v>
      </c>
      <c r="AP24" s="282">
        <f t="shared" si="4"/>
        <v>0</v>
      </c>
      <c r="AQ24" s="282">
        <f t="shared" si="4"/>
        <v>0</v>
      </c>
      <c r="AR24" s="282">
        <f t="shared" si="4"/>
        <v>0</v>
      </c>
      <c r="AS24" s="282">
        <f t="shared" si="4"/>
        <v>0</v>
      </c>
      <c r="AT24" s="282">
        <f t="shared" si="4"/>
        <v>0</v>
      </c>
      <c r="AU24" s="282">
        <f t="shared" si="4"/>
        <v>0</v>
      </c>
      <c r="AV24" s="282">
        <f t="shared" si="4"/>
        <v>0</v>
      </c>
      <c r="AW24" s="282">
        <f t="shared" si="4"/>
        <v>0</v>
      </c>
      <c r="AX24" s="282">
        <f t="shared" si="4"/>
        <v>0</v>
      </c>
      <c r="AY24" s="282">
        <f t="shared" si="4"/>
        <v>0</v>
      </c>
      <c r="AZ24" s="282">
        <f t="shared" si="4"/>
        <v>0</v>
      </c>
      <c r="BA24" s="282">
        <f t="shared" si="4"/>
        <v>0</v>
      </c>
      <c r="BB24" s="282">
        <f t="shared" si="4"/>
        <v>0</v>
      </c>
      <c r="BC24" s="282">
        <f t="shared" si="4"/>
        <v>0</v>
      </c>
      <c r="BD24" s="282">
        <f t="shared" si="4"/>
        <v>0</v>
      </c>
      <c r="BE24" s="282">
        <f t="shared" si="4"/>
        <v>0</v>
      </c>
      <c r="BF24" s="282">
        <f t="shared" si="4"/>
        <v>0</v>
      </c>
      <c r="BG24" s="282">
        <f t="shared" si="4"/>
        <v>0</v>
      </c>
      <c r="BH24" s="282">
        <f t="shared" si="4"/>
        <v>0</v>
      </c>
    </row>
    <row r="25" spans="2:60" ht="13.15" x14ac:dyDescent="0.35">
      <c r="B25" s="322"/>
      <c r="C25" s="156" t="s">
        <v>202</v>
      </c>
      <c r="D25" s="157"/>
      <c r="E25" s="280"/>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308"/>
      <c r="AV25" s="308"/>
      <c r="AW25" s="308"/>
      <c r="AX25" s="308"/>
      <c r="AY25" s="308"/>
      <c r="AZ25" s="308"/>
      <c r="BA25" s="308"/>
      <c r="BB25" s="308"/>
      <c r="BC25" s="308"/>
      <c r="BD25" s="308"/>
      <c r="BE25" s="308"/>
      <c r="BF25" s="308"/>
      <c r="BG25" s="308"/>
      <c r="BH25" s="308"/>
    </row>
    <row r="26" spans="2:60" ht="13.15" x14ac:dyDescent="0.35">
      <c r="B26" s="388" t="s">
        <v>579</v>
      </c>
      <c r="C26" s="130"/>
      <c r="D26" s="154" t="s">
        <v>116</v>
      </c>
      <c r="E26" s="280">
        <f t="shared" si="1"/>
        <v>672857343.56836522</v>
      </c>
      <c r="F26" s="281">
        <v>0</v>
      </c>
      <c r="G26" s="281">
        <v>556613.29204424762</v>
      </c>
      <c r="H26" s="281">
        <v>5203517.0420707958</v>
      </c>
      <c r="I26" s="281">
        <v>9005898.0597243048</v>
      </c>
      <c r="J26" s="281">
        <v>21814270.445779651</v>
      </c>
      <c r="K26" s="281">
        <v>26915739.431454644</v>
      </c>
      <c r="L26" s="281">
        <v>28045022.524238423</v>
      </c>
      <c r="M26" s="281">
        <v>29568973.596987508</v>
      </c>
      <c r="N26" s="281">
        <v>29859937.997559082</v>
      </c>
      <c r="O26" s="281">
        <v>43457625.333057754</v>
      </c>
      <c r="P26" s="281">
        <v>60833426.865092434</v>
      </c>
      <c r="Q26" s="281">
        <v>58074315.24149283</v>
      </c>
      <c r="R26" s="281">
        <v>61982011.437889971</v>
      </c>
      <c r="S26" s="281">
        <v>63994615.67155914</v>
      </c>
      <c r="T26" s="281">
        <v>71328858.742402464</v>
      </c>
      <c r="U26" s="281">
        <v>77498174.793040603</v>
      </c>
      <c r="V26" s="281">
        <v>84718343.093971357</v>
      </c>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row>
    <row r="27" spans="2:60" ht="13.15" x14ac:dyDescent="0.35">
      <c r="B27" s="388" t="s">
        <v>579</v>
      </c>
      <c r="C27" s="130"/>
      <c r="D27" s="154" t="s">
        <v>117</v>
      </c>
      <c r="E27" s="280">
        <f t="shared" si="1"/>
        <v>-53525586.800887205</v>
      </c>
      <c r="F27" s="281">
        <v>0</v>
      </c>
      <c r="G27" s="281">
        <v>-45407.168382741278</v>
      </c>
      <c r="H27" s="281">
        <v>-250110.24952179519</v>
      </c>
      <c r="I27" s="281">
        <v>-637930.60243972996</v>
      </c>
      <c r="J27" s="281">
        <v>-760128.32599705318</v>
      </c>
      <c r="K27" s="281">
        <v>-1147577.2937507313</v>
      </c>
      <c r="L27" s="281">
        <v>-1442111.9737409381</v>
      </c>
      <c r="M27" s="281">
        <v>-1492359.1501825396</v>
      </c>
      <c r="N27" s="281">
        <v>-1563984.9153040391</v>
      </c>
      <c r="O27" s="281">
        <v>-1736983.819190877</v>
      </c>
      <c r="P27" s="281">
        <v>-2910932.1513248496</v>
      </c>
      <c r="Q27" s="281">
        <v>-6960418.7242311388</v>
      </c>
      <c r="R27" s="281">
        <v>-6505024.8239581631</v>
      </c>
      <c r="S27" s="281">
        <v>-7141936.824225273</v>
      </c>
      <c r="T27" s="281">
        <v>-6411072.5379859917</v>
      </c>
      <c r="U27" s="281">
        <v>-6355264.9714479409</v>
      </c>
      <c r="V27" s="281">
        <v>-8164343.2692034002</v>
      </c>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row>
    <row r="28" spans="2:60" ht="13.15" x14ac:dyDescent="0.35">
      <c r="B28" s="388" t="s">
        <v>580</v>
      </c>
      <c r="C28" s="130"/>
      <c r="D28" s="154" t="s">
        <v>118</v>
      </c>
      <c r="E28" s="280">
        <f t="shared" si="1"/>
        <v>-142338494.88029593</v>
      </c>
      <c r="F28" s="281">
        <v>0</v>
      </c>
      <c r="G28" s="281">
        <v>-84574.627537189095</v>
      </c>
      <c r="H28" s="281">
        <v>-1176974.9605729075</v>
      </c>
      <c r="I28" s="281">
        <v>-2018942.0538898793</v>
      </c>
      <c r="J28" s="281">
        <v>-5314392.8878379073</v>
      </c>
      <c r="K28" s="281">
        <v>-5650561.6559521388</v>
      </c>
      <c r="L28" s="281">
        <v>-5968675.7842863901</v>
      </c>
      <c r="M28" s="281">
        <v>-6497689.5278035663</v>
      </c>
      <c r="N28" s="281">
        <v>-5865208.4667265629</v>
      </c>
      <c r="O28" s="281">
        <v>-8221556.1638133554</v>
      </c>
      <c r="P28" s="281">
        <v>-12340527.085707732</v>
      </c>
      <c r="Q28" s="281">
        <v>-10683534.659215556</v>
      </c>
      <c r="R28" s="281">
        <v>-12490326.961061439</v>
      </c>
      <c r="S28" s="281">
        <v>-13376818.702539677</v>
      </c>
      <c r="T28" s="281">
        <v>-15879088.326523483</v>
      </c>
      <c r="U28" s="281">
        <v>-17661569.948549908</v>
      </c>
      <c r="V28" s="281">
        <v>-19108053.068278253</v>
      </c>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row>
    <row r="29" spans="2:60" ht="13.15" x14ac:dyDescent="0.35">
      <c r="B29" s="388"/>
      <c r="C29" s="130"/>
      <c r="D29" s="154" t="s">
        <v>316</v>
      </c>
      <c r="E29" s="280">
        <f t="shared" si="1"/>
        <v>-45463.933154056474</v>
      </c>
      <c r="F29" s="281">
        <v>0</v>
      </c>
      <c r="G29" s="281">
        <v>0</v>
      </c>
      <c r="H29" s="281">
        <v>0</v>
      </c>
      <c r="I29" s="281">
        <v>0</v>
      </c>
      <c r="J29" s="281">
        <v>0</v>
      </c>
      <c r="K29" s="281">
        <v>0</v>
      </c>
      <c r="L29" s="281">
        <v>0</v>
      </c>
      <c r="M29" s="281">
        <v>0</v>
      </c>
      <c r="N29" s="281">
        <v>0</v>
      </c>
      <c r="O29" s="281">
        <v>0</v>
      </c>
      <c r="P29" s="281">
        <v>0</v>
      </c>
      <c r="Q29" s="281">
        <v>0</v>
      </c>
      <c r="R29" s="281">
        <v>0</v>
      </c>
      <c r="S29" s="281">
        <v>0</v>
      </c>
      <c r="T29" s="281">
        <v>0</v>
      </c>
      <c r="U29" s="281">
        <v>0</v>
      </c>
      <c r="V29" s="281">
        <v>-45463.933154056474</v>
      </c>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row>
    <row r="30" spans="2:60" ht="13.15" x14ac:dyDescent="0.35">
      <c r="B30" s="388" t="s">
        <v>581</v>
      </c>
      <c r="C30" s="130"/>
      <c r="D30" s="154" t="s">
        <v>163</v>
      </c>
      <c r="E30" s="280">
        <f t="shared" si="1"/>
        <v>-211914156.67104149</v>
      </c>
      <c r="F30" s="281">
        <v>0</v>
      </c>
      <c r="G30" s="281">
        <v>-6180.4046850270261</v>
      </c>
      <c r="H30" s="281">
        <v>-831161.62807001732</v>
      </c>
      <c r="I30" s="281">
        <v>-1174998.5525682978</v>
      </c>
      <c r="J30" s="281">
        <v>-1526592.1791272953</v>
      </c>
      <c r="K30" s="281">
        <v>-5533100.0454913862</v>
      </c>
      <c r="L30" s="281">
        <v>-4376387.8744907863</v>
      </c>
      <c r="M30" s="281">
        <v>-2888433.5414253767</v>
      </c>
      <c r="N30" s="281">
        <v>-3109583.9307993948</v>
      </c>
      <c r="O30" s="281">
        <v>-7416461.2365200147</v>
      </c>
      <c r="P30" s="281">
        <v>-9365266.6840616725</v>
      </c>
      <c r="Q30" s="281">
        <v>-6797364.8830333538</v>
      </c>
      <c r="R30" s="281">
        <v>-3777495.5218134141</v>
      </c>
      <c r="S30" s="281">
        <v>-32179038.303604357</v>
      </c>
      <c r="T30" s="281">
        <v>-45629452.361851409</v>
      </c>
      <c r="U30" s="281">
        <v>-45549855.88279748</v>
      </c>
      <c r="V30" s="281">
        <v>-41752783.640702173</v>
      </c>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row>
    <row r="31" spans="2:60" ht="13.15" x14ac:dyDescent="0.4">
      <c r="B31" s="322"/>
      <c r="C31" s="130"/>
      <c r="D31" s="153" t="s">
        <v>164</v>
      </c>
      <c r="E31" s="280">
        <f t="shared" si="1"/>
        <v>265033641.28298655</v>
      </c>
      <c r="F31" s="282">
        <f>SUM(F26:F30)</f>
        <v>0</v>
      </c>
      <c r="G31" s="282">
        <f t="shared" ref="G31:BH31" si="5">SUM(G26:G30)</f>
        <v>420451.09143929021</v>
      </c>
      <c r="H31" s="282">
        <f t="shared" si="5"/>
        <v>2945270.203906076</v>
      </c>
      <c r="I31" s="282">
        <f t="shared" si="5"/>
        <v>5174026.8508263985</v>
      </c>
      <c r="J31" s="282">
        <f t="shared" si="5"/>
        <v>14213157.052817395</v>
      </c>
      <c r="K31" s="282">
        <f t="shared" si="5"/>
        <v>14584500.436260384</v>
      </c>
      <c r="L31" s="282">
        <f t="shared" si="5"/>
        <v>16257846.891720306</v>
      </c>
      <c r="M31" s="282">
        <f t="shared" si="5"/>
        <v>18690491.377576027</v>
      </c>
      <c r="N31" s="282">
        <f t="shared" si="5"/>
        <v>19321160.684729084</v>
      </c>
      <c r="O31" s="282">
        <f t="shared" si="5"/>
        <v>26082624.113533508</v>
      </c>
      <c r="P31" s="282">
        <f t="shared" si="5"/>
        <v>36216700.943998188</v>
      </c>
      <c r="Q31" s="282">
        <f t="shared" si="5"/>
        <v>33632996.975012779</v>
      </c>
      <c r="R31" s="282">
        <f t="shared" si="5"/>
        <v>39209164.131056949</v>
      </c>
      <c r="S31" s="282">
        <f t="shared" si="5"/>
        <v>11296821.841189831</v>
      </c>
      <c r="T31" s="282">
        <f t="shared" si="5"/>
        <v>3409245.5160415769</v>
      </c>
      <c r="U31" s="282">
        <f t="shared" si="5"/>
        <v>7931483.9902452677</v>
      </c>
      <c r="V31" s="282">
        <f t="shared" si="5"/>
        <v>15647699.182633482</v>
      </c>
      <c r="W31" s="282">
        <f t="shared" si="5"/>
        <v>0</v>
      </c>
      <c r="X31" s="282">
        <f t="shared" si="5"/>
        <v>0</v>
      </c>
      <c r="Y31" s="282">
        <f t="shared" si="5"/>
        <v>0</v>
      </c>
      <c r="Z31" s="282">
        <f t="shared" si="5"/>
        <v>0</v>
      </c>
      <c r="AA31" s="282">
        <f t="shared" si="5"/>
        <v>0</v>
      </c>
      <c r="AB31" s="282">
        <f t="shared" si="5"/>
        <v>0</v>
      </c>
      <c r="AC31" s="282">
        <f t="shared" si="5"/>
        <v>0</v>
      </c>
      <c r="AD31" s="282">
        <f t="shared" si="5"/>
        <v>0</v>
      </c>
      <c r="AE31" s="282">
        <f t="shared" si="5"/>
        <v>0</v>
      </c>
      <c r="AF31" s="282">
        <f t="shared" si="5"/>
        <v>0</v>
      </c>
      <c r="AG31" s="282">
        <f t="shared" si="5"/>
        <v>0</v>
      </c>
      <c r="AH31" s="282">
        <f t="shared" si="5"/>
        <v>0</v>
      </c>
      <c r="AI31" s="282">
        <f t="shared" si="5"/>
        <v>0</v>
      </c>
      <c r="AJ31" s="282">
        <f t="shared" si="5"/>
        <v>0</v>
      </c>
      <c r="AK31" s="282">
        <f t="shared" si="5"/>
        <v>0</v>
      </c>
      <c r="AL31" s="282">
        <f t="shared" si="5"/>
        <v>0</v>
      </c>
      <c r="AM31" s="282">
        <f t="shared" si="5"/>
        <v>0</v>
      </c>
      <c r="AN31" s="282">
        <f t="shared" si="5"/>
        <v>0</v>
      </c>
      <c r="AO31" s="282">
        <f t="shared" si="5"/>
        <v>0</v>
      </c>
      <c r="AP31" s="282">
        <f t="shared" si="5"/>
        <v>0</v>
      </c>
      <c r="AQ31" s="282">
        <f t="shared" si="5"/>
        <v>0</v>
      </c>
      <c r="AR31" s="282">
        <f t="shared" si="5"/>
        <v>0</v>
      </c>
      <c r="AS31" s="282">
        <f t="shared" si="5"/>
        <v>0</v>
      </c>
      <c r="AT31" s="282">
        <f t="shared" si="5"/>
        <v>0</v>
      </c>
      <c r="AU31" s="282">
        <f t="shared" si="5"/>
        <v>0</v>
      </c>
      <c r="AV31" s="282">
        <f t="shared" si="5"/>
        <v>0</v>
      </c>
      <c r="AW31" s="282">
        <f t="shared" si="5"/>
        <v>0</v>
      </c>
      <c r="AX31" s="282">
        <f t="shared" si="5"/>
        <v>0</v>
      </c>
      <c r="AY31" s="282">
        <f t="shared" si="5"/>
        <v>0</v>
      </c>
      <c r="AZ31" s="282">
        <f t="shared" si="5"/>
        <v>0</v>
      </c>
      <c r="BA31" s="282">
        <f t="shared" si="5"/>
        <v>0</v>
      </c>
      <c r="BB31" s="282">
        <f t="shared" si="5"/>
        <v>0</v>
      </c>
      <c r="BC31" s="282">
        <f t="shared" si="5"/>
        <v>0</v>
      </c>
      <c r="BD31" s="282">
        <f t="shared" si="5"/>
        <v>0</v>
      </c>
      <c r="BE31" s="282">
        <f t="shared" si="5"/>
        <v>0</v>
      </c>
      <c r="BF31" s="282">
        <f t="shared" si="5"/>
        <v>0</v>
      </c>
      <c r="BG31" s="282">
        <f t="shared" si="5"/>
        <v>0</v>
      </c>
      <c r="BH31" s="282">
        <f t="shared" si="5"/>
        <v>0</v>
      </c>
    </row>
    <row r="32" spans="2:60" ht="15" x14ac:dyDescent="0.4">
      <c r="B32" s="322"/>
      <c r="C32" s="40"/>
      <c r="D32" s="56" t="s">
        <v>203</v>
      </c>
      <c r="E32" s="280">
        <f t="shared" si="1"/>
        <v>-3.7252902984619141E-9</v>
      </c>
      <c r="F32" s="282">
        <f>F16+F23-F31</f>
        <v>63603.885614975989</v>
      </c>
      <c r="G32" s="282">
        <f t="shared" ref="G32:BH32" si="6">G16+G23-G31</f>
        <v>8439339.114876518</v>
      </c>
      <c r="H32" s="282">
        <f t="shared" si="6"/>
        <v>4581780.6168465912</v>
      </c>
      <c r="I32" s="282">
        <f t="shared" si="6"/>
        <v>2433900.9497691654</v>
      </c>
      <c r="J32" s="282">
        <f t="shared" si="6"/>
        <v>40478731.96089907</v>
      </c>
      <c r="K32" s="282">
        <f t="shared" si="6"/>
        <v>-8575836.813431669</v>
      </c>
      <c r="L32" s="282">
        <f t="shared" si="6"/>
        <v>-15373931.874576956</v>
      </c>
      <c r="M32" s="282">
        <f t="shared" si="6"/>
        <v>1289249.4215626158</v>
      </c>
      <c r="N32" s="282">
        <f t="shared" si="6"/>
        <v>52093328.757040694</v>
      </c>
      <c r="O32" s="282">
        <f t="shared" si="6"/>
        <v>23059731.611978199</v>
      </c>
      <c r="P32" s="282">
        <f t="shared" si="6"/>
        <v>-28868406.584282506</v>
      </c>
      <c r="Q32" s="282">
        <f t="shared" si="6"/>
        <v>-34531261.0688852</v>
      </c>
      <c r="R32" s="282">
        <f t="shared" si="6"/>
        <v>-35997553.884223014</v>
      </c>
      <c r="S32" s="282">
        <f t="shared" si="6"/>
        <v>-9092676.0931884907</v>
      </c>
      <c r="T32" s="282">
        <f t="shared" si="6"/>
        <v>0</v>
      </c>
      <c r="U32" s="424" t="s">
        <v>661</v>
      </c>
      <c r="V32" s="282">
        <f t="shared" si="6"/>
        <v>0</v>
      </c>
      <c r="W32" s="282">
        <f t="shared" si="6"/>
        <v>0</v>
      </c>
      <c r="X32" s="282">
        <f t="shared" si="6"/>
        <v>0</v>
      </c>
      <c r="Y32" s="282">
        <f t="shared" si="6"/>
        <v>0</v>
      </c>
      <c r="Z32" s="282">
        <f t="shared" si="6"/>
        <v>0</v>
      </c>
      <c r="AA32" s="282">
        <f t="shared" si="6"/>
        <v>0</v>
      </c>
      <c r="AB32" s="282">
        <f t="shared" si="6"/>
        <v>0</v>
      </c>
      <c r="AC32" s="282">
        <f t="shared" si="6"/>
        <v>0</v>
      </c>
      <c r="AD32" s="282">
        <f t="shared" si="6"/>
        <v>0</v>
      </c>
      <c r="AE32" s="282">
        <f t="shared" si="6"/>
        <v>0</v>
      </c>
      <c r="AF32" s="282">
        <f t="shared" si="6"/>
        <v>0</v>
      </c>
      <c r="AG32" s="282">
        <f t="shared" si="6"/>
        <v>0</v>
      </c>
      <c r="AH32" s="282">
        <f t="shared" si="6"/>
        <v>0</v>
      </c>
      <c r="AI32" s="282">
        <f t="shared" si="6"/>
        <v>0</v>
      </c>
      <c r="AJ32" s="282">
        <f t="shared" si="6"/>
        <v>0</v>
      </c>
      <c r="AK32" s="282">
        <f t="shared" si="6"/>
        <v>0</v>
      </c>
      <c r="AL32" s="282">
        <f t="shared" si="6"/>
        <v>0</v>
      </c>
      <c r="AM32" s="282">
        <f t="shared" si="6"/>
        <v>0</v>
      </c>
      <c r="AN32" s="282">
        <f t="shared" si="6"/>
        <v>0</v>
      </c>
      <c r="AO32" s="282">
        <f t="shared" si="6"/>
        <v>0</v>
      </c>
      <c r="AP32" s="282">
        <f t="shared" si="6"/>
        <v>0</v>
      </c>
      <c r="AQ32" s="282">
        <f t="shared" si="6"/>
        <v>0</v>
      </c>
      <c r="AR32" s="282">
        <f t="shared" si="6"/>
        <v>0</v>
      </c>
      <c r="AS32" s="282">
        <f t="shared" si="6"/>
        <v>0</v>
      </c>
      <c r="AT32" s="282">
        <f t="shared" si="6"/>
        <v>0</v>
      </c>
      <c r="AU32" s="282">
        <f t="shared" si="6"/>
        <v>0</v>
      </c>
      <c r="AV32" s="282">
        <f t="shared" si="6"/>
        <v>0</v>
      </c>
      <c r="AW32" s="282">
        <f t="shared" si="6"/>
        <v>0</v>
      </c>
      <c r="AX32" s="282">
        <f t="shared" si="6"/>
        <v>0</v>
      </c>
      <c r="AY32" s="282">
        <f t="shared" si="6"/>
        <v>0</v>
      </c>
      <c r="AZ32" s="282">
        <f t="shared" si="6"/>
        <v>0</v>
      </c>
      <c r="BA32" s="282">
        <f t="shared" si="6"/>
        <v>0</v>
      </c>
      <c r="BB32" s="282">
        <f t="shared" si="6"/>
        <v>0</v>
      </c>
      <c r="BC32" s="282">
        <f t="shared" si="6"/>
        <v>0</v>
      </c>
      <c r="BD32" s="282">
        <f t="shared" si="6"/>
        <v>0</v>
      </c>
      <c r="BE32" s="282">
        <f t="shared" si="6"/>
        <v>0</v>
      </c>
      <c r="BF32" s="282">
        <f t="shared" si="6"/>
        <v>0</v>
      </c>
      <c r="BG32" s="282">
        <f t="shared" si="6"/>
        <v>0</v>
      </c>
      <c r="BH32" s="282">
        <f t="shared" si="6"/>
        <v>0</v>
      </c>
    </row>
    <row r="33" spans="2:60" ht="14.25" customHeight="1" x14ac:dyDescent="0.4">
      <c r="B33" s="323"/>
      <c r="C33" s="222" t="s">
        <v>499</v>
      </c>
      <c r="D33" s="339" t="s">
        <v>443</v>
      </c>
      <c r="E33" s="280"/>
      <c r="F33" s="282"/>
      <c r="G33" s="280">
        <f t="shared" ref="G33:AL33" si="7">F24+F33-F31</f>
        <v>63603.885614975989</v>
      </c>
      <c r="H33" s="280">
        <f t="shared" si="7"/>
        <v>8502943.0004914943</v>
      </c>
      <c r="I33" s="280">
        <f t="shared" si="7"/>
        <v>13084723.617338086</v>
      </c>
      <c r="J33" s="280">
        <f t="shared" si="7"/>
        <v>15518624.567107253</v>
      </c>
      <c r="K33" s="280">
        <f t="shared" si="7"/>
        <v>55997356.528006323</v>
      </c>
      <c r="L33" s="280">
        <f t="shared" si="7"/>
        <v>47421519.71457465</v>
      </c>
      <c r="M33" s="280">
        <f t="shared" si="7"/>
        <v>32047587.83999769</v>
      </c>
      <c r="N33" s="280">
        <f t="shared" si="7"/>
        <v>33336837.261560302</v>
      </c>
      <c r="O33" s="280">
        <f t="shared" si="7"/>
        <v>85430166.018601</v>
      </c>
      <c r="P33" s="280">
        <f t="shared" si="7"/>
        <v>108489897.63057919</v>
      </c>
      <c r="Q33" s="280">
        <f t="shared" si="7"/>
        <v>79621491.046296686</v>
      </c>
      <c r="R33" s="280">
        <f t="shared" si="7"/>
        <v>45090229.977411494</v>
      </c>
      <c r="S33" s="280">
        <f t="shared" si="7"/>
        <v>9092676.0931884795</v>
      </c>
      <c r="T33" s="280">
        <f t="shared" si="7"/>
        <v>0</v>
      </c>
      <c r="U33" s="280">
        <f t="shared" si="7"/>
        <v>0</v>
      </c>
      <c r="V33" s="424" t="s">
        <v>661</v>
      </c>
      <c r="W33" s="280" t="e">
        <f t="shared" si="7"/>
        <v>#VALUE!</v>
      </c>
      <c r="X33" s="280" t="e">
        <f t="shared" si="7"/>
        <v>#VALUE!</v>
      </c>
      <c r="Y33" s="280" t="e">
        <f t="shared" si="7"/>
        <v>#VALUE!</v>
      </c>
      <c r="Z33" s="280" t="e">
        <f t="shared" si="7"/>
        <v>#VALUE!</v>
      </c>
      <c r="AA33" s="280" t="e">
        <f t="shared" si="7"/>
        <v>#VALUE!</v>
      </c>
      <c r="AB33" s="280" t="e">
        <f t="shared" si="7"/>
        <v>#VALUE!</v>
      </c>
      <c r="AC33" s="280" t="e">
        <f t="shared" si="7"/>
        <v>#VALUE!</v>
      </c>
      <c r="AD33" s="280" t="e">
        <f t="shared" si="7"/>
        <v>#VALUE!</v>
      </c>
      <c r="AE33" s="280" t="e">
        <f t="shared" si="7"/>
        <v>#VALUE!</v>
      </c>
      <c r="AF33" s="280" t="e">
        <f t="shared" si="7"/>
        <v>#VALUE!</v>
      </c>
      <c r="AG33" s="280" t="e">
        <f t="shared" si="7"/>
        <v>#VALUE!</v>
      </c>
      <c r="AH33" s="280" t="e">
        <f t="shared" si="7"/>
        <v>#VALUE!</v>
      </c>
      <c r="AI33" s="280" t="e">
        <f t="shared" si="7"/>
        <v>#VALUE!</v>
      </c>
      <c r="AJ33" s="280" t="e">
        <f t="shared" si="7"/>
        <v>#VALUE!</v>
      </c>
      <c r="AK33" s="280" t="e">
        <f t="shared" si="7"/>
        <v>#VALUE!</v>
      </c>
      <c r="AL33" s="280" t="e">
        <f t="shared" si="7"/>
        <v>#VALUE!</v>
      </c>
      <c r="AM33" s="280" t="e">
        <f t="shared" ref="AM33:BH33" si="8">AL24+AL33-AL31</f>
        <v>#VALUE!</v>
      </c>
      <c r="AN33" s="280" t="e">
        <f t="shared" si="8"/>
        <v>#VALUE!</v>
      </c>
      <c r="AO33" s="280" t="e">
        <f t="shared" si="8"/>
        <v>#VALUE!</v>
      </c>
      <c r="AP33" s="280" t="e">
        <f t="shared" si="8"/>
        <v>#VALUE!</v>
      </c>
      <c r="AQ33" s="280" t="e">
        <f t="shared" si="8"/>
        <v>#VALUE!</v>
      </c>
      <c r="AR33" s="280" t="e">
        <f t="shared" si="8"/>
        <v>#VALUE!</v>
      </c>
      <c r="AS33" s="280" t="e">
        <f t="shared" si="8"/>
        <v>#VALUE!</v>
      </c>
      <c r="AT33" s="280" t="e">
        <f t="shared" si="8"/>
        <v>#VALUE!</v>
      </c>
      <c r="AU33" s="280" t="e">
        <f t="shared" si="8"/>
        <v>#VALUE!</v>
      </c>
      <c r="AV33" s="280" t="e">
        <f t="shared" si="8"/>
        <v>#VALUE!</v>
      </c>
      <c r="AW33" s="280" t="e">
        <f t="shared" si="8"/>
        <v>#VALUE!</v>
      </c>
      <c r="AX33" s="280" t="e">
        <f t="shared" si="8"/>
        <v>#VALUE!</v>
      </c>
      <c r="AY33" s="280" t="e">
        <f t="shared" si="8"/>
        <v>#VALUE!</v>
      </c>
      <c r="AZ33" s="280" t="e">
        <f t="shared" si="8"/>
        <v>#VALUE!</v>
      </c>
      <c r="BA33" s="280" t="e">
        <f t="shared" si="8"/>
        <v>#VALUE!</v>
      </c>
      <c r="BB33" s="280" t="e">
        <f t="shared" si="8"/>
        <v>#VALUE!</v>
      </c>
      <c r="BC33" s="280" t="e">
        <f t="shared" si="8"/>
        <v>#VALUE!</v>
      </c>
      <c r="BD33" s="280" t="e">
        <f t="shared" si="8"/>
        <v>#VALUE!</v>
      </c>
      <c r="BE33" s="280" t="e">
        <f t="shared" si="8"/>
        <v>#VALUE!</v>
      </c>
      <c r="BF33" s="280" t="e">
        <f t="shared" si="8"/>
        <v>#VALUE!</v>
      </c>
      <c r="BG33" s="280" t="e">
        <f t="shared" si="8"/>
        <v>#VALUE!</v>
      </c>
      <c r="BH33" s="280" t="e">
        <f t="shared" si="8"/>
        <v>#VALUE!</v>
      </c>
    </row>
    <row r="34" spans="2:60" ht="14.25" customHeight="1" x14ac:dyDescent="0.35">
      <c r="B34" s="323"/>
      <c r="C34" s="222" t="s">
        <v>499</v>
      </c>
      <c r="D34" s="339" t="s">
        <v>444</v>
      </c>
      <c r="E34" s="280"/>
      <c r="F34" s="418" t="s">
        <v>563</v>
      </c>
      <c r="G34" s="418">
        <v>9.7170237718492564E-2</v>
      </c>
      <c r="H34" s="418">
        <v>9.7749876486526346E-2</v>
      </c>
      <c r="I34" s="418">
        <v>8.9799264159569306E-2</v>
      </c>
      <c r="J34" s="418">
        <v>9.837161615231084E-2</v>
      </c>
      <c r="K34" s="418">
        <v>9.881002226817763E-2</v>
      </c>
      <c r="L34" s="418">
        <v>9.2286959608882738E-2</v>
      </c>
      <c r="M34" s="418">
        <v>9.012951476555138E-2</v>
      </c>
      <c r="N34" s="418">
        <v>9.3277712771659985E-2</v>
      </c>
      <c r="O34" s="418">
        <v>8.6813143204066856E-2</v>
      </c>
      <c r="P34" s="418">
        <v>8.6323859535304401E-2</v>
      </c>
      <c r="Q34" s="418">
        <v>8.5370982051578989E-2</v>
      </c>
      <c r="R34" s="418">
        <v>8.377636405282908E-2</v>
      </c>
      <c r="S34" s="418">
        <v>8.2964984993179128E-2</v>
      </c>
      <c r="T34" s="418">
        <v>7.3938912576044236E-2</v>
      </c>
      <c r="U34" s="418">
        <v>6.8857400029799898E-2</v>
      </c>
      <c r="V34" s="418">
        <v>6.7448999999999926E-2</v>
      </c>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row>
    <row r="35" spans="2:60" ht="29.25" customHeight="1" x14ac:dyDescent="0.35"/>
    <row r="36" spans="2:60" ht="15" x14ac:dyDescent="0.4">
      <c r="B36" s="364" t="s">
        <v>220</v>
      </c>
      <c r="C36" s="365"/>
    </row>
    <row r="37" spans="2:60" ht="13.15" x14ac:dyDescent="0.4">
      <c r="B37" s="366"/>
      <c r="C37" s="367"/>
    </row>
    <row r="38" spans="2:60" x14ac:dyDescent="0.35">
      <c r="B38" s="95" t="s">
        <v>136</v>
      </c>
      <c r="C38" s="131">
        <v>38353</v>
      </c>
    </row>
    <row r="39" spans="2:60" x14ac:dyDescent="0.35">
      <c r="B39" s="95" t="s">
        <v>165</v>
      </c>
      <c r="C39" s="100"/>
    </row>
  </sheetData>
  <mergeCells count="1">
    <mergeCell ref="F7:BH7"/>
  </mergeCells>
  <pageMargins left="0.75" right="0.75" top="1" bottom="1" header="0.5" footer="0.5"/>
  <pageSetup paperSize="9" scale="3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9999"/>
  </sheetPr>
  <dimension ref="B1:F34"/>
  <sheetViews>
    <sheetView zoomScale="80" zoomScaleNormal="80" workbookViewId="0"/>
  </sheetViews>
  <sheetFormatPr defaultColWidth="9.1328125" defaultRowHeight="12.75" x14ac:dyDescent="0.35"/>
  <cols>
    <col min="1" max="1" width="12.1328125" style="34" customWidth="1"/>
    <col min="2" max="2" width="21" style="34" customWidth="1"/>
    <col min="3" max="3" width="103.53125" style="34" bestFit="1" customWidth="1"/>
    <col min="4" max="4" width="15" style="34" bestFit="1" customWidth="1"/>
    <col min="5" max="5" width="22" style="34" bestFit="1" customWidth="1"/>
    <col min="6" max="6" width="9.3984375" style="34" customWidth="1"/>
    <col min="7" max="7" width="25.1328125" style="34" customWidth="1"/>
    <col min="8" max="16384" width="9.1328125" style="34"/>
  </cols>
  <sheetData>
    <row r="1" spans="2:6" ht="20.65" x14ac:dyDescent="0.6">
      <c r="B1" s="477" t="s">
        <v>198</v>
      </c>
      <c r="C1" s="477"/>
      <c r="D1" s="21"/>
      <c r="E1" s="21"/>
    </row>
    <row r="2" spans="2:6" ht="20.65" x14ac:dyDescent="0.6">
      <c r="B2" s="51" t="str">
        <f>Tradingname</f>
        <v>GOLDFIELDS GAS TRANSMISSION PTY LTD</v>
      </c>
      <c r="C2" s="52"/>
      <c r="D2" s="35"/>
      <c r="E2" s="35"/>
    </row>
    <row r="3" spans="2:6" ht="15.75" customHeight="1" x14ac:dyDescent="0.85">
      <c r="B3" s="53" t="s">
        <v>238</v>
      </c>
      <c r="C3" s="54" t="str">
        <f>TEXT(Yearstart,"dd/mm/yyyy")&amp;" to "&amp;TEXT(Yearending,"dd/mm/yyyy")</f>
        <v>01/07/2020 to 30/06/2021</v>
      </c>
      <c r="E3" s="47"/>
    </row>
    <row r="4" spans="2:6" ht="20.65" x14ac:dyDescent="0.6">
      <c r="B4" s="20"/>
    </row>
    <row r="5" spans="2:6" ht="15" x14ac:dyDescent="0.4">
      <c r="B5" s="38" t="s">
        <v>224</v>
      </c>
      <c r="C5" s="36"/>
      <c r="D5" s="36"/>
      <c r="E5" s="36"/>
    </row>
    <row r="6" spans="2:6" ht="15" x14ac:dyDescent="0.4">
      <c r="B6" s="38"/>
      <c r="C6" s="36"/>
      <c r="D6" s="36"/>
      <c r="E6" s="36"/>
    </row>
    <row r="7" spans="2:6" ht="26.25" x14ac:dyDescent="0.35">
      <c r="B7" s="111" t="s">
        <v>221</v>
      </c>
      <c r="C7" s="111" t="s">
        <v>171</v>
      </c>
      <c r="D7" s="111" t="s">
        <v>172</v>
      </c>
      <c r="E7" s="111" t="s">
        <v>208</v>
      </c>
    </row>
    <row r="8" spans="2:6" x14ac:dyDescent="0.35">
      <c r="B8" s="388" t="s">
        <v>587</v>
      </c>
      <c r="C8" s="387" t="s">
        <v>606</v>
      </c>
      <c r="D8" s="387" t="s">
        <v>679</v>
      </c>
      <c r="E8" s="312">
        <v>18151650.14680782</v>
      </c>
    </row>
    <row r="9" spans="2:6" x14ac:dyDescent="0.35">
      <c r="B9" s="388" t="s">
        <v>587</v>
      </c>
      <c r="C9" s="387" t="s">
        <v>607</v>
      </c>
      <c r="D9" s="387" t="s">
        <v>680</v>
      </c>
      <c r="E9" s="312">
        <v>34871746.75</v>
      </c>
    </row>
    <row r="10" spans="2:6" x14ac:dyDescent="0.35">
      <c r="B10" s="388" t="s">
        <v>587</v>
      </c>
      <c r="C10" s="387" t="s">
        <v>608</v>
      </c>
      <c r="D10" s="387" t="s">
        <v>681</v>
      </c>
      <c r="E10" s="312">
        <v>37189242</v>
      </c>
    </row>
    <row r="11" spans="2:6" x14ac:dyDescent="0.35">
      <c r="B11" s="388" t="s">
        <v>587</v>
      </c>
      <c r="C11" s="387" t="s">
        <v>611</v>
      </c>
      <c r="D11" s="387" t="s">
        <v>613</v>
      </c>
      <c r="E11" s="312">
        <v>392646.18999999994</v>
      </c>
    </row>
    <row r="12" spans="2:6" x14ac:dyDescent="0.35">
      <c r="B12" s="388" t="s">
        <v>587</v>
      </c>
      <c r="C12" s="387" t="s">
        <v>612</v>
      </c>
      <c r="D12" s="387" t="s">
        <v>614</v>
      </c>
      <c r="E12" s="312">
        <v>70116432.370000005</v>
      </c>
    </row>
    <row r="13" spans="2:6" x14ac:dyDescent="0.35">
      <c r="B13" s="388" t="s">
        <v>587</v>
      </c>
      <c r="C13" s="387" t="s">
        <v>609</v>
      </c>
      <c r="D13" s="387" t="s">
        <v>615</v>
      </c>
      <c r="E13" s="312">
        <v>4061331.8699999992</v>
      </c>
    </row>
    <row r="14" spans="2:6" x14ac:dyDescent="0.35">
      <c r="B14" s="388" t="s">
        <v>587</v>
      </c>
      <c r="C14" s="387" t="s">
        <v>610</v>
      </c>
      <c r="D14" s="387" t="s">
        <v>616</v>
      </c>
      <c r="E14" s="312">
        <v>59067116.661830217</v>
      </c>
    </row>
    <row r="15" spans="2:6" x14ac:dyDescent="0.35">
      <c r="B15" s="388" t="s">
        <v>587</v>
      </c>
      <c r="C15" s="387" t="s">
        <v>617</v>
      </c>
      <c r="D15" s="387" t="s">
        <v>618</v>
      </c>
      <c r="E15" s="312">
        <v>1222437.4590493084</v>
      </c>
    </row>
    <row r="16" spans="2:6" x14ac:dyDescent="0.35">
      <c r="B16" s="388" t="s">
        <v>587</v>
      </c>
      <c r="C16" s="387" t="s">
        <v>619</v>
      </c>
      <c r="D16" s="387" t="s">
        <v>691</v>
      </c>
      <c r="E16" s="312">
        <v>5939533.8378483597</v>
      </c>
      <c r="F16" s="429"/>
    </row>
    <row r="17" spans="2:5" x14ac:dyDescent="0.35">
      <c r="B17" s="388" t="s">
        <v>587</v>
      </c>
      <c r="C17" s="387" t="s">
        <v>713</v>
      </c>
      <c r="D17" s="387" t="s">
        <v>712</v>
      </c>
      <c r="E17" s="312">
        <v>4054131.9381026924</v>
      </c>
    </row>
    <row r="18" spans="2:5" x14ac:dyDescent="0.35">
      <c r="B18" s="388" t="s">
        <v>587</v>
      </c>
      <c r="C18" s="387" t="s">
        <v>620</v>
      </c>
      <c r="D18" s="387" t="s">
        <v>692</v>
      </c>
      <c r="E18" s="312">
        <v>5540251.3143708967</v>
      </c>
    </row>
    <row r="19" spans="2:5" x14ac:dyDescent="0.35">
      <c r="B19" s="146"/>
      <c r="C19" s="146"/>
      <c r="D19" s="275"/>
      <c r="E19" s="312"/>
    </row>
    <row r="20" spans="2:5" x14ac:dyDescent="0.35">
      <c r="B20" s="146"/>
      <c r="C20" s="146"/>
      <c r="D20" s="275"/>
      <c r="E20" s="312"/>
    </row>
    <row r="21" spans="2:5" x14ac:dyDescent="0.35">
      <c r="B21" s="146"/>
      <c r="C21" s="146"/>
      <c r="D21" s="275"/>
      <c r="E21" s="312"/>
    </row>
    <row r="22" spans="2:5" x14ac:dyDescent="0.35">
      <c r="B22" s="146"/>
      <c r="C22" s="146"/>
      <c r="D22" s="275"/>
      <c r="E22" s="312"/>
    </row>
    <row r="23" spans="2:5" x14ac:dyDescent="0.35">
      <c r="B23" s="146"/>
      <c r="C23" s="146"/>
      <c r="D23" s="275"/>
      <c r="E23" s="312"/>
    </row>
    <row r="24" spans="2:5" x14ac:dyDescent="0.35">
      <c r="B24" s="146"/>
      <c r="C24" s="146"/>
      <c r="D24" s="275"/>
      <c r="E24" s="312"/>
    </row>
    <row r="25" spans="2:5" x14ac:dyDescent="0.35">
      <c r="B25" s="146"/>
      <c r="C25" s="146"/>
      <c r="D25" s="275"/>
      <c r="E25" s="312"/>
    </row>
    <row r="26" spans="2:5" x14ac:dyDescent="0.35">
      <c r="B26" s="146"/>
      <c r="C26" s="146"/>
      <c r="D26" s="275"/>
      <c r="E26" s="312"/>
    </row>
    <row r="27" spans="2:5" x14ac:dyDescent="0.35">
      <c r="B27" s="146"/>
      <c r="C27" s="146"/>
      <c r="D27" s="275"/>
      <c r="E27" s="312"/>
    </row>
    <row r="28" spans="2:5" x14ac:dyDescent="0.35">
      <c r="B28" s="146"/>
      <c r="C28" s="146"/>
      <c r="D28" s="275"/>
      <c r="E28" s="312"/>
    </row>
    <row r="29" spans="2:5" x14ac:dyDescent="0.35">
      <c r="B29" s="146"/>
      <c r="C29" s="146"/>
      <c r="D29" s="275"/>
      <c r="E29" s="312"/>
    </row>
    <row r="30" spans="2:5" x14ac:dyDescent="0.35">
      <c r="B30" s="146"/>
      <c r="C30" s="146"/>
      <c r="D30" s="275"/>
      <c r="E30" s="312"/>
    </row>
    <row r="31" spans="2:5" x14ac:dyDescent="0.35">
      <c r="B31" s="146"/>
      <c r="C31" s="146"/>
      <c r="D31" s="275"/>
      <c r="E31" s="312"/>
    </row>
    <row r="32" spans="2:5" x14ac:dyDescent="0.35">
      <c r="B32" s="146"/>
      <c r="C32" s="146"/>
      <c r="D32" s="275"/>
      <c r="E32" s="312"/>
    </row>
    <row r="33" spans="2:5" x14ac:dyDescent="0.35">
      <c r="B33" s="146"/>
      <c r="C33" s="146"/>
      <c r="D33" s="275"/>
      <c r="E33" s="312"/>
    </row>
    <row r="34" spans="2:5" x14ac:dyDescent="0.35">
      <c r="B34" s="146"/>
      <c r="C34" s="146"/>
      <c r="D34" s="275"/>
      <c r="E34" s="312"/>
    </row>
  </sheetData>
  <mergeCells count="1">
    <mergeCell ref="B1:C1"/>
  </mergeCells>
  <pageMargins left="0.75" right="0.75" top="1" bottom="1" header="0.5" footer="0.5"/>
  <pageSetup paperSize="9" scale="3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7FB2-D40A-4B43-8D67-5621545C1383}">
  <sheetPr>
    <tabColor rgb="FFFFE9D9"/>
  </sheetPr>
  <dimension ref="A1"/>
  <sheetViews>
    <sheetView zoomScale="80" zoomScaleNormal="80" workbookViewId="0"/>
  </sheetViews>
  <sheetFormatPr defaultRowHeight="12.75" x14ac:dyDescent="0.35"/>
  <cols>
    <col min="1" max="16384" width="9.06640625" style="360"/>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A1:S62"/>
  <sheetViews>
    <sheetView zoomScale="80" zoomScaleNormal="80" workbookViewId="0"/>
  </sheetViews>
  <sheetFormatPr defaultColWidth="9.1328125" defaultRowHeight="22.15" x14ac:dyDescent="0.55000000000000004"/>
  <cols>
    <col min="1" max="1" width="6.1328125" style="9" customWidth="1"/>
    <col min="2" max="2" width="5.86328125" style="9" customWidth="1"/>
    <col min="3" max="4" width="16.86328125" style="9" customWidth="1"/>
    <col min="5" max="5" width="15" style="9" customWidth="1"/>
    <col min="6" max="6" width="5.86328125" style="9" customWidth="1"/>
    <col min="7" max="8" width="16.86328125" style="9" customWidth="1"/>
    <col min="9" max="9" width="13.1328125" style="9" customWidth="1"/>
    <col min="10" max="10" width="6" style="9" customWidth="1"/>
    <col min="11" max="11" width="3.86328125" style="9" customWidth="1"/>
    <col min="12" max="17" width="10.86328125" style="9" customWidth="1"/>
    <col min="18" max="18" width="4" style="9" customWidth="1"/>
    <col min="19" max="16384" width="9.1328125" style="9"/>
  </cols>
  <sheetData>
    <row r="1" spans="1:19" ht="23.25" customHeight="1" thickBot="1" x14ac:dyDescent="0.6">
      <c r="A1" s="9" t="s">
        <v>17</v>
      </c>
    </row>
    <row r="2" spans="1:19" ht="15" customHeight="1" x14ac:dyDescent="0.55000000000000004">
      <c r="B2" s="81"/>
      <c r="C2" s="73"/>
      <c r="D2" s="73"/>
      <c r="E2" s="73"/>
      <c r="F2" s="73"/>
      <c r="G2" s="73"/>
      <c r="H2" s="73"/>
      <c r="I2" s="73"/>
      <c r="J2" s="74"/>
      <c r="K2" s="10"/>
      <c r="L2" s="10"/>
      <c r="M2" s="10"/>
      <c r="N2" s="10"/>
      <c r="O2" s="10"/>
      <c r="P2" s="10"/>
      <c r="Q2" s="10"/>
      <c r="R2" s="10"/>
      <c r="S2" s="11"/>
    </row>
    <row r="3" spans="1:19" ht="21" customHeight="1" x14ac:dyDescent="0.55000000000000004">
      <c r="B3" s="82"/>
      <c r="C3" s="75"/>
      <c r="D3" s="76"/>
      <c r="E3" s="75"/>
      <c r="F3" s="76" t="s">
        <v>18</v>
      </c>
      <c r="G3" s="75"/>
      <c r="H3" s="76"/>
      <c r="I3" s="75"/>
      <c r="J3" s="77"/>
      <c r="K3" s="12"/>
      <c r="L3" s="12"/>
      <c r="M3" s="12"/>
      <c r="N3" s="12"/>
      <c r="O3" s="12"/>
      <c r="P3" s="12"/>
      <c r="Q3" s="12"/>
      <c r="R3" s="13"/>
      <c r="S3" s="11"/>
    </row>
    <row r="4" spans="1:19" ht="15" customHeight="1" thickBot="1" x14ac:dyDescent="0.65">
      <c r="B4" s="82"/>
      <c r="C4" s="78"/>
      <c r="D4" s="79"/>
      <c r="E4" s="78"/>
      <c r="F4" s="78"/>
      <c r="G4" s="78"/>
      <c r="H4" s="80"/>
      <c r="I4" s="78"/>
      <c r="J4" s="77"/>
      <c r="K4" s="14"/>
      <c r="L4" s="14"/>
      <c r="M4" s="14"/>
      <c r="N4" s="14"/>
      <c r="O4" s="14"/>
      <c r="P4" s="14"/>
      <c r="Q4" s="14"/>
      <c r="R4" s="10"/>
      <c r="S4" s="11"/>
    </row>
    <row r="5" spans="1:19" s="15" customFormat="1" ht="19.899999999999999" customHeight="1" x14ac:dyDescent="0.35">
      <c r="B5" s="83"/>
      <c r="C5" s="84"/>
      <c r="D5" s="84"/>
      <c r="E5" s="84"/>
      <c r="F5" s="84"/>
      <c r="G5" s="84"/>
      <c r="H5" s="84"/>
      <c r="I5" s="84"/>
      <c r="J5" s="85"/>
      <c r="K5" s="16"/>
      <c r="L5" s="14"/>
      <c r="M5" s="14"/>
      <c r="N5" s="14"/>
      <c r="O5" s="14"/>
      <c r="P5" s="14"/>
      <c r="Q5" s="14"/>
      <c r="R5" s="12"/>
      <c r="S5" s="17"/>
    </row>
    <row r="6" spans="1:19" s="48" customFormat="1" ht="15" customHeight="1" x14ac:dyDescent="0.35">
      <c r="B6" s="86"/>
      <c r="C6" s="87"/>
      <c r="D6" s="87"/>
      <c r="E6" s="87"/>
      <c r="F6" s="87"/>
      <c r="G6" s="87"/>
      <c r="H6" s="87"/>
      <c r="I6" s="87"/>
      <c r="J6" s="88"/>
      <c r="K6" s="16"/>
      <c r="L6" s="14"/>
      <c r="M6" s="14"/>
      <c r="N6" s="14"/>
      <c r="O6" s="14"/>
      <c r="P6" s="14"/>
      <c r="Q6" s="14"/>
      <c r="R6" s="12"/>
      <c r="S6" s="14"/>
    </row>
    <row r="7" spans="1:19" s="48" customFormat="1" ht="15" customHeight="1" x14ac:dyDescent="0.35">
      <c r="B7" s="86"/>
      <c r="C7" s="87"/>
      <c r="D7" s="87"/>
      <c r="E7" s="87"/>
      <c r="F7" s="87"/>
      <c r="G7" s="87"/>
      <c r="H7" s="87"/>
      <c r="I7" s="87"/>
      <c r="J7" s="88"/>
      <c r="K7" s="16"/>
      <c r="L7" s="14"/>
      <c r="M7" s="14"/>
      <c r="N7" s="14"/>
      <c r="O7" s="14"/>
      <c r="P7" s="14"/>
      <c r="Q7" s="14"/>
      <c r="R7" s="12"/>
      <c r="S7" s="14"/>
    </row>
    <row r="8" spans="1:19" s="48" customFormat="1" ht="15" customHeight="1" x14ac:dyDescent="0.35">
      <c r="B8" s="86"/>
      <c r="C8" s="87"/>
      <c r="D8" s="87"/>
      <c r="E8" s="87"/>
      <c r="F8" s="87"/>
      <c r="G8" s="87"/>
      <c r="H8" s="87"/>
      <c r="I8" s="87"/>
      <c r="J8" s="88"/>
      <c r="K8" s="16"/>
      <c r="L8" s="14"/>
      <c r="M8" s="14"/>
      <c r="N8" s="14"/>
      <c r="O8" s="14"/>
      <c r="P8" s="14"/>
      <c r="Q8" s="14"/>
      <c r="R8" s="12"/>
      <c r="S8" s="14"/>
    </row>
    <row r="9" spans="1:19" s="48" customFormat="1" ht="15" customHeight="1" x14ac:dyDescent="0.35">
      <c r="B9" s="86"/>
      <c r="C9" s="87"/>
      <c r="D9" s="87"/>
      <c r="E9" s="87"/>
      <c r="F9" s="87"/>
      <c r="G9" s="87"/>
      <c r="H9" s="87"/>
      <c r="I9" s="87"/>
      <c r="J9" s="88"/>
      <c r="K9" s="16"/>
      <c r="L9" s="14"/>
      <c r="M9" s="14"/>
      <c r="N9" s="14"/>
      <c r="O9" s="14"/>
      <c r="P9" s="14"/>
      <c r="Q9" s="14"/>
      <c r="R9" s="12"/>
      <c r="S9" s="14"/>
    </row>
    <row r="10" spans="1:19" s="48" customFormat="1" ht="15" customHeight="1" x14ac:dyDescent="0.35">
      <c r="B10" s="86"/>
      <c r="C10" s="87"/>
      <c r="D10" s="87"/>
      <c r="E10" s="87"/>
      <c r="F10" s="87"/>
      <c r="G10" s="87"/>
      <c r="H10" s="87"/>
      <c r="I10" s="87"/>
      <c r="J10" s="88"/>
      <c r="K10" s="16"/>
      <c r="L10" s="14"/>
      <c r="M10" s="14"/>
      <c r="N10" s="14"/>
      <c r="O10" s="14"/>
      <c r="P10" s="14"/>
      <c r="Q10" s="14"/>
      <c r="R10" s="12"/>
      <c r="S10" s="14"/>
    </row>
    <row r="11" spans="1:19" s="48" customFormat="1" ht="15" customHeight="1" x14ac:dyDescent="0.35">
      <c r="B11" s="86"/>
      <c r="C11" s="87"/>
      <c r="D11" s="87"/>
      <c r="E11" s="87"/>
      <c r="F11" s="87"/>
      <c r="G11" s="87"/>
      <c r="H11" s="87"/>
      <c r="I11" s="87"/>
      <c r="J11" s="88"/>
      <c r="K11" s="16"/>
      <c r="L11" s="14"/>
      <c r="M11" s="14"/>
      <c r="N11" s="14"/>
      <c r="O11" s="14"/>
      <c r="P11" s="14"/>
      <c r="Q11" s="14"/>
      <c r="R11" s="12"/>
      <c r="S11" s="14"/>
    </row>
    <row r="12" spans="1:19" s="48" customFormat="1" ht="15" customHeight="1" x14ac:dyDescent="0.35">
      <c r="B12" s="86"/>
      <c r="C12" s="87"/>
      <c r="D12" s="87"/>
      <c r="E12" s="87"/>
      <c r="F12" s="87"/>
      <c r="G12" s="87"/>
      <c r="H12" s="87"/>
      <c r="I12" s="87"/>
      <c r="J12" s="88"/>
      <c r="K12" s="16"/>
      <c r="L12" s="14"/>
      <c r="M12" s="14"/>
      <c r="N12" s="14"/>
      <c r="O12" s="14"/>
      <c r="P12" s="14"/>
      <c r="Q12" s="14"/>
      <c r="R12" s="12"/>
      <c r="S12" s="14"/>
    </row>
    <row r="13" spans="1:19" s="48" customFormat="1" ht="15" customHeight="1" x14ac:dyDescent="0.35">
      <c r="B13" s="86"/>
      <c r="C13" s="87"/>
      <c r="D13" s="87"/>
      <c r="E13" s="87"/>
      <c r="F13" s="87"/>
      <c r="G13" s="87"/>
      <c r="H13" s="87"/>
      <c r="I13" s="87"/>
      <c r="J13" s="88"/>
      <c r="K13" s="16"/>
      <c r="L13" s="14"/>
      <c r="M13" s="14"/>
      <c r="N13" s="14"/>
      <c r="O13" s="14"/>
      <c r="P13" s="14"/>
      <c r="Q13" s="14"/>
      <c r="R13" s="12"/>
      <c r="S13" s="14"/>
    </row>
    <row r="14" spans="1:19" s="48" customFormat="1" ht="15" customHeight="1" x14ac:dyDescent="0.35">
      <c r="B14" s="86"/>
      <c r="C14" s="87"/>
      <c r="D14" s="87"/>
      <c r="E14" s="87"/>
      <c r="F14" s="87"/>
      <c r="G14" s="87"/>
      <c r="H14" s="87"/>
      <c r="I14" s="87"/>
      <c r="J14" s="88"/>
      <c r="K14" s="16"/>
      <c r="L14" s="14"/>
      <c r="M14" s="14"/>
      <c r="N14" s="14"/>
      <c r="O14" s="14"/>
      <c r="P14" s="14"/>
      <c r="Q14" s="14"/>
      <c r="R14" s="12"/>
      <c r="S14" s="14"/>
    </row>
    <row r="15" spans="1:19" s="48" customFormat="1" ht="15" customHeight="1" x14ac:dyDescent="0.35">
      <c r="B15" s="86"/>
      <c r="C15" s="87"/>
      <c r="D15" s="87"/>
      <c r="E15" s="87"/>
      <c r="F15" s="87"/>
      <c r="G15" s="87"/>
      <c r="H15" s="87"/>
      <c r="I15" s="87"/>
      <c r="J15" s="88"/>
      <c r="K15" s="16"/>
      <c r="L15" s="14"/>
      <c r="M15" s="14"/>
      <c r="N15" s="14"/>
      <c r="O15" s="14"/>
      <c r="P15" s="14"/>
      <c r="Q15" s="14"/>
      <c r="R15" s="12"/>
      <c r="S15" s="14"/>
    </row>
    <row r="16" spans="1:19" s="48" customFormat="1" ht="15" customHeight="1" x14ac:dyDescent="0.35">
      <c r="B16" s="86"/>
      <c r="C16" s="87"/>
      <c r="D16" s="87"/>
      <c r="E16" s="87"/>
      <c r="F16" s="87"/>
      <c r="G16" s="87"/>
      <c r="H16" s="87"/>
      <c r="I16" s="87"/>
      <c r="J16" s="88"/>
      <c r="K16" s="16"/>
      <c r="L16" s="14"/>
      <c r="M16" s="14"/>
      <c r="N16" s="14"/>
      <c r="O16" s="14"/>
      <c r="P16" s="14"/>
      <c r="Q16" s="14"/>
      <c r="R16" s="12"/>
      <c r="S16" s="14"/>
    </row>
    <row r="17" spans="1:19" s="48" customFormat="1" ht="15" customHeight="1" x14ac:dyDescent="0.35">
      <c r="B17" s="86"/>
      <c r="C17" s="87"/>
      <c r="D17" s="87"/>
      <c r="E17" s="87"/>
      <c r="F17" s="87"/>
      <c r="G17" s="87"/>
      <c r="H17" s="87"/>
      <c r="I17" s="87"/>
      <c r="J17" s="88"/>
      <c r="K17" s="16"/>
      <c r="L17" s="14"/>
      <c r="M17" s="14"/>
      <c r="N17" s="14"/>
      <c r="O17" s="14"/>
      <c r="P17" s="14"/>
      <c r="Q17" s="14"/>
      <c r="R17" s="12"/>
      <c r="S17" s="14"/>
    </row>
    <row r="18" spans="1:19" s="48" customFormat="1" ht="15" customHeight="1" x14ac:dyDescent="0.35">
      <c r="B18" s="86"/>
      <c r="C18" s="466"/>
      <c r="D18" s="466"/>
      <c r="E18" s="466"/>
      <c r="F18" s="87"/>
      <c r="G18" s="87"/>
      <c r="H18" s="87"/>
      <c r="I18" s="87"/>
      <c r="J18" s="88"/>
      <c r="K18" s="16"/>
      <c r="L18" s="14"/>
      <c r="M18" s="14"/>
      <c r="N18" s="14"/>
      <c r="O18" s="14"/>
      <c r="P18" s="14"/>
      <c r="Q18" s="14"/>
      <c r="R18" s="12"/>
      <c r="S18" s="14"/>
    </row>
    <row r="19" spans="1:19" s="48" customFormat="1" ht="15" customHeight="1" x14ac:dyDescent="0.35">
      <c r="B19" s="86"/>
      <c r="C19" s="87"/>
      <c r="D19" s="87"/>
      <c r="E19" s="87"/>
      <c r="F19" s="87"/>
      <c r="G19" s="87"/>
      <c r="H19" s="87"/>
      <c r="I19" s="87"/>
      <c r="J19" s="88"/>
      <c r="K19" s="16"/>
      <c r="L19" s="49"/>
      <c r="M19" s="14"/>
      <c r="N19" s="14"/>
      <c r="O19" s="14"/>
      <c r="P19" s="14"/>
      <c r="Q19" s="14"/>
      <c r="R19" s="12"/>
      <c r="S19" s="14"/>
    </row>
    <row r="20" spans="1:19" s="48" customFormat="1" ht="15" customHeight="1" x14ac:dyDescent="0.35">
      <c r="B20" s="86"/>
      <c r="C20" s="87"/>
      <c r="D20" s="87"/>
      <c r="E20" s="87"/>
      <c r="F20" s="87"/>
      <c r="G20" s="87"/>
      <c r="H20" s="87"/>
      <c r="I20" s="87"/>
      <c r="J20" s="88"/>
      <c r="K20" s="16"/>
      <c r="L20" s="14"/>
      <c r="M20" s="14"/>
      <c r="N20" s="14"/>
      <c r="O20" s="14"/>
      <c r="P20" s="14"/>
      <c r="Q20" s="14"/>
      <c r="R20" s="12"/>
      <c r="S20" s="14"/>
    </row>
    <row r="21" spans="1:19" s="48" customFormat="1" ht="15" customHeight="1" x14ac:dyDescent="0.35">
      <c r="B21" s="86"/>
      <c r="C21" s="87"/>
      <c r="D21" s="87"/>
      <c r="E21" s="87"/>
      <c r="F21" s="87"/>
      <c r="G21" s="87"/>
      <c r="H21" s="87"/>
      <c r="I21" s="87"/>
      <c r="J21" s="88"/>
      <c r="K21" s="16"/>
      <c r="L21" s="14"/>
      <c r="M21" s="14"/>
      <c r="N21" s="14"/>
      <c r="O21" s="14"/>
      <c r="P21" s="14"/>
      <c r="Q21" s="14"/>
      <c r="R21" s="12"/>
      <c r="S21" s="14"/>
    </row>
    <row r="22" spans="1:19" s="48" customFormat="1" ht="15" customHeight="1" x14ac:dyDescent="0.35">
      <c r="B22" s="86"/>
      <c r="C22" s="87"/>
      <c r="D22" s="87"/>
      <c r="E22" s="87"/>
      <c r="F22" s="87"/>
      <c r="G22" s="87"/>
      <c r="H22" s="87"/>
      <c r="I22" s="87"/>
      <c r="J22" s="88"/>
      <c r="K22" s="16"/>
      <c r="L22" s="14"/>
      <c r="M22" s="14"/>
      <c r="N22" s="14"/>
      <c r="O22" s="14"/>
      <c r="P22" s="14"/>
      <c r="Q22" s="14"/>
      <c r="R22" s="12"/>
      <c r="S22" s="14"/>
    </row>
    <row r="23" spans="1:19" s="48" customFormat="1" ht="15" customHeight="1" x14ac:dyDescent="0.35">
      <c r="B23" s="86"/>
      <c r="C23" s="87"/>
      <c r="D23" s="87"/>
      <c r="E23" s="87"/>
      <c r="F23" s="87"/>
      <c r="G23" s="87"/>
      <c r="H23" s="87"/>
      <c r="I23" s="87"/>
      <c r="J23" s="88"/>
      <c r="K23" s="16"/>
      <c r="L23" s="14"/>
      <c r="M23" s="14"/>
      <c r="N23" s="14"/>
      <c r="O23" s="14"/>
      <c r="P23" s="14"/>
      <c r="Q23" s="14"/>
      <c r="R23" s="12"/>
      <c r="S23" s="14"/>
    </row>
    <row r="24" spans="1:19" s="48" customFormat="1" ht="15" customHeight="1" x14ac:dyDescent="0.35">
      <c r="B24" s="86"/>
      <c r="C24" s="87"/>
      <c r="D24" s="87"/>
      <c r="E24" s="87"/>
      <c r="F24" s="87"/>
      <c r="G24" s="87"/>
      <c r="H24" s="87"/>
      <c r="I24" s="87"/>
      <c r="J24" s="88"/>
      <c r="K24" s="16"/>
      <c r="L24" s="14"/>
      <c r="M24" s="14"/>
      <c r="N24" s="14"/>
      <c r="O24" s="14"/>
      <c r="P24" s="14"/>
      <c r="Q24" s="14"/>
      <c r="R24" s="12"/>
      <c r="S24" s="14"/>
    </row>
    <row r="25" spans="1:19" s="48" customFormat="1" ht="15.75" customHeight="1" x14ac:dyDescent="0.35">
      <c r="B25" s="86"/>
      <c r="C25" s="87"/>
      <c r="D25" s="87"/>
      <c r="E25" s="87"/>
      <c r="F25" s="87"/>
      <c r="G25" s="87"/>
      <c r="H25" s="87"/>
      <c r="I25" s="87"/>
      <c r="J25" s="88"/>
      <c r="K25" s="16"/>
      <c r="L25" s="14"/>
      <c r="M25" s="14"/>
      <c r="N25" s="14"/>
      <c r="O25" s="14"/>
      <c r="P25" s="14"/>
      <c r="Q25" s="14"/>
      <c r="R25" s="12"/>
      <c r="S25" s="14"/>
    </row>
    <row r="26" spans="1:19" s="48" customFormat="1" ht="15.75" customHeight="1" x14ac:dyDescent="0.35">
      <c r="B26" s="86"/>
      <c r="C26" s="87"/>
      <c r="D26" s="87"/>
      <c r="E26" s="87"/>
      <c r="F26" s="87"/>
      <c r="G26" s="87"/>
      <c r="H26" s="87"/>
      <c r="I26" s="87"/>
      <c r="J26" s="88"/>
      <c r="K26" s="16"/>
      <c r="L26" s="14"/>
      <c r="M26" s="14"/>
      <c r="N26" s="14"/>
      <c r="O26" s="14"/>
      <c r="P26" s="14"/>
      <c r="Q26" s="14"/>
      <c r="R26" s="12"/>
      <c r="S26" s="14"/>
    </row>
    <row r="27" spans="1:19" s="48" customFormat="1" ht="15" customHeight="1" x14ac:dyDescent="0.35">
      <c r="B27" s="86"/>
      <c r="C27" s="87"/>
      <c r="D27" s="87"/>
      <c r="E27" s="87"/>
      <c r="F27" s="87"/>
      <c r="G27" s="87"/>
      <c r="H27" s="87"/>
      <c r="I27" s="87"/>
      <c r="J27" s="88"/>
      <c r="K27" s="16"/>
      <c r="L27" s="14"/>
      <c r="M27" s="14"/>
      <c r="N27" s="14"/>
      <c r="O27" s="14"/>
      <c r="P27" s="14"/>
      <c r="Q27" s="14"/>
      <c r="R27" s="12"/>
      <c r="S27" s="14"/>
    </row>
    <row r="28" spans="1:19" s="48" customFormat="1" ht="15" customHeight="1" x14ac:dyDescent="0.35">
      <c r="B28" s="86"/>
      <c r="C28" s="87"/>
      <c r="D28" s="87"/>
      <c r="E28" s="87"/>
      <c r="F28" s="87"/>
      <c r="G28" s="87"/>
      <c r="H28" s="87"/>
      <c r="I28" s="87"/>
      <c r="J28" s="88"/>
      <c r="K28" s="16"/>
      <c r="L28" s="14"/>
      <c r="M28" s="14"/>
      <c r="N28" s="14"/>
      <c r="O28" s="14"/>
      <c r="P28" s="14"/>
      <c r="Q28" s="14"/>
      <c r="R28" s="12"/>
      <c r="S28" s="14"/>
    </row>
    <row r="29" spans="1:19" s="48" customFormat="1" ht="15" customHeight="1" x14ac:dyDescent="0.35">
      <c r="B29" s="86"/>
      <c r="C29" s="87"/>
      <c r="D29" s="87"/>
      <c r="E29" s="87"/>
      <c r="F29" s="87"/>
      <c r="G29" s="87"/>
      <c r="H29" s="87"/>
      <c r="I29" s="87"/>
      <c r="J29" s="88"/>
      <c r="K29" s="16"/>
      <c r="L29" s="14"/>
      <c r="M29" s="14"/>
      <c r="N29" s="14"/>
      <c r="O29" s="14"/>
      <c r="P29" s="14"/>
      <c r="Q29" s="14"/>
      <c r="R29" s="12"/>
      <c r="S29" s="14"/>
    </row>
    <row r="30" spans="1:19" s="48" customFormat="1" ht="15" customHeight="1" x14ac:dyDescent="0.35">
      <c r="B30" s="86"/>
      <c r="C30" s="87"/>
      <c r="D30" s="89"/>
      <c r="E30" s="87"/>
      <c r="F30" s="87"/>
      <c r="G30" s="87"/>
      <c r="H30" s="87"/>
      <c r="I30" s="87"/>
      <c r="J30" s="88"/>
      <c r="K30" s="16"/>
      <c r="L30" s="14"/>
      <c r="M30" s="14"/>
      <c r="N30" s="14"/>
      <c r="O30" s="14"/>
      <c r="P30" s="14"/>
      <c r="Q30" s="14"/>
      <c r="R30" s="12"/>
      <c r="S30" s="14"/>
    </row>
    <row r="31" spans="1:19" s="48" customFormat="1" ht="15" customHeight="1" x14ac:dyDescent="0.35">
      <c r="A31" s="14"/>
      <c r="B31" s="86"/>
      <c r="C31" s="89"/>
      <c r="D31" s="89"/>
      <c r="E31" s="87"/>
      <c r="F31" s="87"/>
      <c r="G31" s="87"/>
      <c r="H31" s="87"/>
      <c r="I31" s="87"/>
      <c r="J31" s="88"/>
      <c r="K31" s="16"/>
      <c r="L31" s="14"/>
      <c r="M31" s="14"/>
      <c r="N31" s="14"/>
      <c r="O31" s="14"/>
      <c r="P31" s="14"/>
      <c r="Q31" s="14"/>
      <c r="R31" s="12"/>
      <c r="S31" s="14"/>
    </row>
    <row r="32" spans="1:19" s="48" customFormat="1" ht="15" customHeight="1" x14ac:dyDescent="0.35">
      <c r="A32" s="14"/>
      <c r="B32" s="86"/>
      <c r="C32" s="89"/>
      <c r="D32" s="89"/>
      <c r="E32" s="87"/>
      <c r="F32" s="87"/>
      <c r="G32" s="87"/>
      <c r="H32" s="87"/>
      <c r="I32" s="87"/>
      <c r="J32" s="88"/>
      <c r="K32" s="16"/>
      <c r="L32" s="14"/>
      <c r="M32" s="14"/>
      <c r="N32" s="14"/>
      <c r="O32" s="14"/>
      <c r="P32" s="14"/>
      <c r="Q32" s="14"/>
      <c r="R32" s="12"/>
      <c r="S32" s="14"/>
    </row>
    <row r="33" spans="1:19" s="48" customFormat="1" ht="15" customHeight="1" x14ac:dyDescent="0.35">
      <c r="A33" s="14"/>
      <c r="B33" s="86"/>
      <c r="C33" s="89"/>
      <c r="D33" s="89"/>
      <c r="E33" s="87"/>
      <c r="F33" s="87"/>
      <c r="G33" s="87"/>
      <c r="H33" s="87"/>
      <c r="I33" s="87"/>
      <c r="J33" s="88"/>
      <c r="K33" s="16"/>
      <c r="L33" s="14"/>
      <c r="M33" s="14"/>
      <c r="N33" s="14"/>
      <c r="O33" s="14"/>
      <c r="P33" s="14"/>
      <c r="Q33" s="14"/>
      <c r="R33" s="12"/>
      <c r="S33" s="14"/>
    </row>
    <row r="34" spans="1:19" s="48" customFormat="1" ht="15" customHeight="1" x14ac:dyDescent="0.35">
      <c r="A34" s="14"/>
      <c r="B34" s="86"/>
      <c r="C34" s="87"/>
      <c r="D34" s="87"/>
      <c r="E34" s="87"/>
      <c r="F34" s="87"/>
      <c r="G34" s="87"/>
      <c r="H34" s="87"/>
      <c r="I34" s="87"/>
      <c r="J34" s="88"/>
      <c r="K34" s="16"/>
      <c r="L34" s="14"/>
      <c r="M34" s="14"/>
      <c r="N34" s="14"/>
      <c r="O34" s="14"/>
      <c r="P34" s="14"/>
      <c r="Q34" s="14"/>
      <c r="R34" s="12"/>
      <c r="S34" s="14"/>
    </row>
    <row r="35" spans="1:19" s="48" customFormat="1" ht="15" customHeight="1" x14ac:dyDescent="0.35">
      <c r="A35" s="14"/>
      <c r="B35" s="86"/>
      <c r="C35" s="87"/>
      <c r="D35" s="87"/>
      <c r="E35" s="87"/>
      <c r="F35" s="87"/>
      <c r="G35" s="87"/>
      <c r="H35" s="87"/>
      <c r="I35" s="87"/>
      <c r="J35" s="88"/>
      <c r="K35" s="18"/>
      <c r="L35" s="12"/>
      <c r="M35" s="12"/>
      <c r="N35" s="12"/>
      <c r="O35" s="12"/>
      <c r="P35" s="12"/>
      <c r="Q35" s="12"/>
      <c r="R35" s="12"/>
      <c r="S35" s="14"/>
    </row>
    <row r="36" spans="1:19" s="48" customFormat="1" ht="15" customHeight="1" x14ac:dyDescent="0.35">
      <c r="A36" s="14"/>
      <c r="B36" s="86"/>
      <c r="C36" s="87"/>
      <c r="D36" s="87"/>
      <c r="E36" s="87"/>
      <c r="F36" s="87"/>
      <c r="G36" s="87"/>
      <c r="H36" s="87"/>
      <c r="I36" s="87"/>
      <c r="J36" s="88"/>
      <c r="K36" s="18"/>
      <c r="L36" s="12"/>
      <c r="M36" s="12"/>
      <c r="N36" s="12"/>
      <c r="O36" s="12"/>
      <c r="P36" s="12"/>
      <c r="Q36" s="12"/>
      <c r="R36" s="12"/>
      <c r="S36" s="14"/>
    </row>
    <row r="37" spans="1:19" s="48" customFormat="1" ht="15" customHeight="1" x14ac:dyDescent="0.35">
      <c r="A37" s="14"/>
      <c r="B37" s="86"/>
      <c r="C37" s="87"/>
      <c r="D37" s="87"/>
      <c r="E37" s="87"/>
      <c r="F37" s="87"/>
      <c r="G37" s="87"/>
      <c r="H37" s="87"/>
      <c r="I37" s="87"/>
      <c r="J37" s="88"/>
      <c r="K37" s="18"/>
      <c r="L37" s="12"/>
      <c r="M37" s="12"/>
      <c r="N37" s="12"/>
      <c r="O37" s="12"/>
      <c r="P37" s="12"/>
      <c r="Q37" s="12"/>
      <c r="R37" s="12"/>
      <c r="S37" s="14"/>
    </row>
    <row r="38" spans="1:19" s="48" customFormat="1" ht="15" customHeight="1" x14ac:dyDescent="0.35">
      <c r="A38" s="14"/>
      <c r="B38" s="86"/>
      <c r="C38" s="87"/>
      <c r="D38" s="87"/>
      <c r="E38" s="87"/>
      <c r="F38" s="87"/>
      <c r="G38" s="87"/>
      <c r="H38" s="87"/>
      <c r="I38" s="87"/>
      <c r="J38" s="88"/>
      <c r="K38" s="18"/>
      <c r="L38" s="12"/>
      <c r="M38" s="12"/>
      <c r="N38" s="12"/>
      <c r="O38" s="12"/>
      <c r="P38" s="12"/>
      <c r="Q38" s="12"/>
      <c r="R38" s="12"/>
      <c r="S38" s="14"/>
    </row>
    <row r="39" spans="1:19" s="48" customFormat="1" ht="15" customHeight="1" x14ac:dyDescent="0.35">
      <c r="A39" s="14"/>
      <c r="B39" s="86"/>
      <c r="C39" s="87"/>
      <c r="D39" s="87"/>
      <c r="E39" s="87"/>
      <c r="F39" s="87"/>
      <c r="G39" s="87"/>
      <c r="H39" s="87"/>
      <c r="I39" s="87"/>
      <c r="J39" s="88"/>
      <c r="K39" s="18"/>
      <c r="L39" s="12"/>
      <c r="M39" s="12"/>
      <c r="N39" s="12"/>
      <c r="O39" s="12"/>
      <c r="P39" s="12"/>
      <c r="Q39" s="12"/>
      <c r="R39" s="12"/>
      <c r="S39" s="14"/>
    </row>
    <row r="40" spans="1:19" s="48" customFormat="1" ht="15" customHeight="1" x14ac:dyDescent="0.35">
      <c r="A40" s="14"/>
      <c r="B40" s="86"/>
      <c r="C40" s="87"/>
      <c r="D40" s="87"/>
      <c r="E40" s="87"/>
      <c r="F40" s="87"/>
      <c r="G40" s="87"/>
      <c r="H40" s="87"/>
      <c r="I40" s="87"/>
      <c r="J40" s="88"/>
      <c r="K40" s="18"/>
      <c r="L40" s="12"/>
      <c r="M40" s="12"/>
      <c r="N40" s="12"/>
      <c r="O40" s="12"/>
      <c r="P40" s="12"/>
      <c r="Q40" s="12"/>
      <c r="R40" s="12"/>
      <c r="S40" s="14"/>
    </row>
    <row r="41" spans="1:19" s="48" customFormat="1" ht="15" customHeight="1" x14ac:dyDescent="0.35">
      <c r="A41" s="14"/>
      <c r="B41" s="86"/>
      <c r="C41" s="87"/>
      <c r="D41" s="87"/>
      <c r="E41" s="87"/>
      <c r="F41" s="87"/>
      <c r="G41" s="87"/>
      <c r="H41" s="87"/>
      <c r="I41" s="87"/>
      <c r="J41" s="88"/>
      <c r="K41" s="18"/>
      <c r="L41" s="12"/>
      <c r="M41" s="12"/>
      <c r="N41" s="12"/>
      <c r="O41" s="12"/>
      <c r="P41" s="12"/>
      <c r="Q41" s="12"/>
      <c r="R41" s="12"/>
      <c r="S41" s="14"/>
    </row>
    <row r="42" spans="1:19" s="48" customFormat="1" ht="15" customHeight="1" x14ac:dyDescent="0.35">
      <c r="A42" s="14"/>
      <c r="B42" s="86"/>
      <c r="C42" s="87"/>
      <c r="D42" s="87"/>
      <c r="E42" s="87"/>
      <c r="F42" s="87"/>
      <c r="G42" s="87"/>
      <c r="H42" s="87"/>
      <c r="I42" s="87"/>
      <c r="J42" s="88"/>
      <c r="K42" s="18"/>
      <c r="L42" s="12"/>
      <c r="M42" s="12"/>
      <c r="N42" s="12"/>
      <c r="O42" s="12"/>
      <c r="P42" s="12"/>
      <c r="Q42" s="12"/>
      <c r="R42" s="12"/>
      <c r="S42" s="14"/>
    </row>
    <row r="43" spans="1:19" s="48" customFormat="1" ht="15" customHeight="1" x14ac:dyDescent="0.35">
      <c r="A43" s="14"/>
      <c r="B43" s="86"/>
      <c r="C43" s="87"/>
      <c r="D43" s="87"/>
      <c r="E43" s="87"/>
      <c r="F43" s="90"/>
      <c r="G43" s="87"/>
      <c r="H43" s="87"/>
      <c r="I43" s="87"/>
      <c r="J43" s="88"/>
      <c r="K43" s="18"/>
      <c r="L43" s="12"/>
      <c r="M43" s="12"/>
      <c r="N43" s="12"/>
      <c r="O43" s="12"/>
      <c r="P43" s="12"/>
      <c r="Q43" s="12"/>
      <c r="R43" s="12"/>
      <c r="S43" s="14"/>
    </row>
    <row r="44" spans="1:19" s="48" customFormat="1" ht="15" customHeight="1" x14ac:dyDescent="0.35">
      <c r="A44" s="14"/>
      <c r="B44" s="86"/>
      <c r="C44" s="87"/>
      <c r="D44" s="87"/>
      <c r="E44" s="87"/>
      <c r="F44" s="90"/>
      <c r="G44" s="87"/>
      <c r="H44" s="215"/>
      <c r="I44" s="215"/>
      <c r="J44" s="88"/>
      <c r="K44" s="18"/>
      <c r="L44" s="12"/>
      <c r="M44" s="12"/>
      <c r="N44" s="12"/>
      <c r="O44" s="12"/>
      <c r="P44" s="12"/>
      <c r="Q44" s="12"/>
      <c r="R44" s="12"/>
      <c r="S44" s="14"/>
    </row>
    <row r="45" spans="1:19" s="48" customFormat="1" ht="15" customHeight="1" x14ac:dyDescent="0.35">
      <c r="A45" s="14"/>
      <c r="B45" s="86"/>
      <c r="C45" s="87"/>
      <c r="D45" s="87"/>
      <c r="E45" s="87"/>
      <c r="F45" s="90"/>
      <c r="G45" s="87"/>
      <c r="H45" s="87"/>
      <c r="I45" s="87"/>
      <c r="J45" s="88"/>
      <c r="K45" s="18"/>
      <c r="L45" s="12"/>
      <c r="M45" s="12"/>
      <c r="N45" s="12"/>
      <c r="O45" s="12"/>
      <c r="P45" s="12"/>
      <c r="Q45" s="12"/>
      <c r="R45" s="12"/>
      <c r="S45" s="14"/>
    </row>
    <row r="46" spans="1:19" s="48" customFormat="1" ht="15" customHeight="1" x14ac:dyDescent="0.35">
      <c r="A46" s="14"/>
      <c r="B46" s="86"/>
      <c r="C46" s="87"/>
      <c r="D46" s="87"/>
      <c r="E46" s="87"/>
      <c r="F46" s="90"/>
      <c r="G46" s="87"/>
      <c r="H46" s="87"/>
      <c r="I46" s="87"/>
      <c r="J46" s="88"/>
      <c r="K46" s="18"/>
      <c r="L46" s="12"/>
      <c r="M46" s="12"/>
      <c r="N46" s="12"/>
      <c r="O46" s="12"/>
      <c r="P46" s="12"/>
      <c r="Q46" s="12"/>
      <c r="R46" s="12"/>
      <c r="S46" s="14"/>
    </row>
    <row r="47" spans="1:19" s="48" customFormat="1" ht="15" customHeight="1" x14ac:dyDescent="0.35">
      <c r="A47" s="14"/>
      <c r="B47" s="86"/>
      <c r="C47" s="87"/>
      <c r="D47" s="87"/>
      <c r="E47" s="87"/>
      <c r="F47" s="90"/>
      <c r="G47" s="87"/>
      <c r="H47" s="87"/>
      <c r="I47" s="87"/>
      <c r="J47" s="88"/>
      <c r="K47" s="18"/>
      <c r="L47" s="12"/>
      <c r="M47" s="12"/>
      <c r="N47" s="12"/>
      <c r="O47" s="12"/>
      <c r="P47" s="12"/>
      <c r="Q47" s="12"/>
      <c r="R47" s="12"/>
      <c r="S47" s="14"/>
    </row>
    <row r="48" spans="1:19" s="48" customFormat="1" ht="15" customHeight="1" x14ac:dyDescent="0.35">
      <c r="A48" s="14"/>
      <c r="B48" s="86"/>
      <c r="C48" s="87"/>
      <c r="D48" s="87"/>
      <c r="E48" s="87"/>
      <c r="F48" s="90"/>
      <c r="G48" s="87"/>
      <c r="H48" s="87"/>
      <c r="I48" s="87"/>
      <c r="J48" s="88"/>
      <c r="K48" s="18"/>
      <c r="L48" s="12"/>
      <c r="M48" s="12"/>
      <c r="N48" s="12"/>
      <c r="O48" s="12"/>
      <c r="P48" s="12"/>
      <c r="Q48" s="12"/>
      <c r="R48" s="12"/>
      <c r="S48" s="14"/>
    </row>
    <row r="49" spans="1:19" s="48" customFormat="1" ht="15" customHeight="1" x14ac:dyDescent="0.35">
      <c r="A49" s="14"/>
      <c r="B49" s="86"/>
      <c r="C49" s="87"/>
      <c r="D49" s="87"/>
      <c r="E49" s="87"/>
      <c r="F49" s="90"/>
      <c r="G49" s="87"/>
      <c r="H49" s="87"/>
      <c r="I49" s="87"/>
      <c r="J49" s="88"/>
      <c r="K49" s="18"/>
      <c r="L49" s="12"/>
      <c r="M49" s="12"/>
      <c r="N49" s="12"/>
      <c r="O49" s="12"/>
      <c r="P49" s="12"/>
      <c r="Q49" s="12"/>
      <c r="R49" s="12"/>
      <c r="S49" s="14"/>
    </row>
    <row r="50" spans="1:19" s="48" customFormat="1" ht="15" customHeight="1" x14ac:dyDescent="0.35">
      <c r="A50" s="14"/>
      <c r="B50" s="86"/>
      <c r="C50" s="87"/>
      <c r="D50" s="87"/>
      <c r="E50" s="87"/>
      <c r="F50" s="90"/>
      <c r="G50" s="87"/>
      <c r="H50" s="87"/>
      <c r="I50" s="87"/>
      <c r="J50" s="88"/>
      <c r="K50" s="18"/>
      <c r="L50" s="12"/>
      <c r="M50" s="12"/>
      <c r="N50" s="12"/>
      <c r="O50" s="12"/>
      <c r="P50" s="12"/>
      <c r="Q50" s="12"/>
      <c r="R50" s="12"/>
      <c r="S50" s="14"/>
    </row>
    <row r="51" spans="1:19" s="48" customFormat="1" ht="15" customHeight="1" x14ac:dyDescent="0.35">
      <c r="A51" s="14"/>
      <c r="B51" s="86"/>
      <c r="C51" s="87"/>
      <c r="D51" s="87"/>
      <c r="E51" s="87"/>
      <c r="F51" s="90"/>
      <c r="G51" s="87"/>
      <c r="H51" s="87"/>
      <c r="I51" s="87"/>
      <c r="J51" s="88"/>
      <c r="K51" s="18"/>
      <c r="L51" s="12"/>
      <c r="M51" s="12"/>
      <c r="N51" s="12"/>
      <c r="O51" s="12"/>
      <c r="P51" s="12"/>
      <c r="Q51" s="12"/>
      <c r="R51" s="12"/>
      <c r="S51" s="14"/>
    </row>
    <row r="52" spans="1:19" s="48" customFormat="1" ht="15" customHeight="1" x14ac:dyDescent="0.35">
      <c r="A52" s="14"/>
      <c r="B52" s="86"/>
      <c r="C52" s="87"/>
      <c r="D52" s="87"/>
      <c r="E52" s="87"/>
      <c r="F52" s="90"/>
      <c r="G52" s="87"/>
      <c r="H52" s="87"/>
      <c r="I52" s="87"/>
      <c r="J52" s="88"/>
      <c r="K52" s="18"/>
      <c r="L52" s="12"/>
      <c r="M52" s="12"/>
      <c r="N52" s="12"/>
      <c r="O52" s="12"/>
      <c r="P52" s="12"/>
      <c r="Q52" s="12"/>
      <c r="R52" s="12"/>
      <c r="S52" s="14"/>
    </row>
    <row r="53" spans="1:19" s="48" customFormat="1" ht="15" customHeight="1" x14ac:dyDescent="0.35">
      <c r="A53" s="14"/>
      <c r="B53" s="86"/>
      <c r="C53" s="87"/>
      <c r="D53" s="87"/>
      <c r="E53" s="87"/>
      <c r="F53" s="90"/>
      <c r="G53" s="87"/>
      <c r="H53" s="87"/>
      <c r="I53" s="87"/>
      <c r="J53" s="88"/>
      <c r="K53" s="18"/>
      <c r="L53" s="12"/>
      <c r="M53" s="12"/>
      <c r="N53" s="12"/>
      <c r="O53" s="12"/>
      <c r="P53" s="12"/>
      <c r="Q53" s="12"/>
      <c r="R53" s="12"/>
      <c r="S53" s="14"/>
    </row>
    <row r="54" spans="1:19" s="48" customFormat="1" ht="15" customHeight="1" x14ac:dyDescent="0.35">
      <c r="A54" s="14"/>
      <c r="B54" s="86"/>
      <c r="C54" s="87"/>
      <c r="D54" s="87"/>
      <c r="E54" s="87"/>
      <c r="F54" s="90"/>
      <c r="G54" s="87"/>
      <c r="H54" s="87"/>
      <c r="I54" s="87"/>
      <c r="J54" s="88"/>
      <c r="K54" s="18"/>
      <c r="L54" s="12"/>
      <c r="M54" s="12"/>
      <c r="N54" s="12"/>
      <c r="O54" s="12"/>
      <c r="P54" s="12"/>
      <c r="Q54" s="12"/>
      <c r="R54" s="12"/>
      <c r="S54" s="14"/>
    </row>
    <row r="55" spans="1:19" s="48" customFormat="1" ht="15" customHeight="1" x14ac:dyDescent="0.35">
      <c r="A55" s="14"/>
      <c r="B55" s="86"/>
      <c r="C55" s="87"/>
      <c r="D55" s="87"/>
      <c r="E55" s="87"/>
      <c r="F55" s="90"/>
      <c r="G55" s="87"/>
      <c r="H55" s="87"/>
      <c r="I55" s="87"/>
      <c r="J55" s="88"/>
      <c r="K55" s="18"/>
      <c r="L55" s="12"/>
      <c r="M55" s="12"/>
      <c r="N55" s="12"/>
      <c r="O55" s="12"/>
      <c r="P55" s="12"/>
      <c r="Q55" s="12"/>
      <c r="R55" s="12"/>
      <c r="S55" s="14"/>
    </row>
    <row r="56" spans="1:19" ht="22.5" thickBot="1" x14ac:dyDescent="0.6">
      <c r="A56" s="11"/>
      <c r="B56" s="91"/>
      <c r="C56" s="92"/>
      <c r="D56" s="92"/>
      <c r="E56" s="93"/>
      <c r="F56" s="93"/>
      <c r="G56" s="93"/>
      <c r="H56" s="93"/>
      <c r="I56" s="93"/>
      <c r="J56" s="94"/>
    </row>
    <row r="57" spans="1:19" ht="36" customHeight="1" x14ac:dyDescent="0.55000000000000004">
      <c r="A57" s="11"/>
      <c r="B57" s="10"/>
      <c r="C57" s="10"/>
      <c r="D57" s="10"/>
      <c r="F57" s="10"/>
      <c r="G57" s="10"/>
      <c r="H57" s="10"/>
      <c r="I57" s="10"/>
    </row>
    <row r="58" spans="1:19" x14ac:dyDescent="0.55000000000000004">
      <c r="A58" s="11"/>
      <c r="B58" s="11"/>
      <c r="C58" s="11"/>
      <c r="D58" s="11"/>
    </row>
    <row r="59" spans="1:19" x14ac:dyDescent="0.55000000000000004">
      <c r="A59" s="11"/>
      <c r="B59" s="11"/>
      <c r="C59" s="11"/>
      <c r="D59" s="11"/>
    </row>
    <row r="61" spans="1:19" x14ac:dyDescent="0.55000000000000004">
      <c r="G61" s="10"/>
      <c r="H61" s="11"/>
      <c r="I61" s="11"/>
    </row>
    <row r="62" spans="1:19" x14ac:dyDescent="0.55000000000000004">
      <c r="G62" s="19"/>
    </row>
  </sheetData>
  <mergeCells count="1">
    <mergeCell ref="C18:E18"/>
  </mergeCells>
  <pageMargins left="0.25" right="0.25" top="0.75" bottom="0.75" header="0.3" footer="0.3"/>
  <pageSetup paperSize="9" scale="50" orientation="portrait" r:id="rId1"/>
  <headerFooter alignWithMargins="0">
    <oddFooter>&amp;L&amp;D&amp;C&amp; Template: &amp;A
&amp;F&amp;R&amp;P o&amp;Of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9999"/>
    <pageSetUpPr fitToPage="1"/>
  </sheetPr>
  <dimension ref="B1:BJ111"/>
  <sheetViews>
    <sheetView zoomScale="80" zoomScaleNormal="80" workbookViewId="0"/>
  </sheetViews>
  <sheetFormatPr defaultColWidth="9.1328125" defaultRowHeight="12.75" x14ac:dyDescent="0.35"/>
  <cols>
    <col min="1" max="1" width="11.86328125" style="22" customWidth="1"/>
    <col min="2" max="2" width="24.73046875" style="22" customWidth="1"/>
    <col min="3" max="3" width="35.86328125" style="22" customWidth="1"/>
    <col min="4" max="4" width="18.1328125" style="22" customWidth="1"/>
    <col min="5" max="5" width="24.73046875" style="22" customWidth="1"/>
    <col min="6" max="11" width="9.1328125" style="22"/>
    <col min="12" max="12" width="13.265625" style="22" customWidth="1"/>
    <col min="13" max="18" width="9.1328125" style="22"/>
    <col min="19" max="19" width="14" style="22" customWidth="1"/>
    <col min="20" max="37" width="9.1328125" style="22"/>
    <col min="38" max="38" width="14" style="22" customWidth="1"/>
    <col min="39" max="16384" width="9.1328125" style="22"/>
  </cols>
  <sheetData>
    <row r="1" spans="2:62" ht="20.65" x14ac:dyDescent="0.6">
      <c r="B1" s="479" t="s">
        <v>199</v>
      </c>
      <c r="C1" s="479"/>
      <c r="D1" s="495"/>
      <c r="E1" s="205"/>
    </row>
    <row r="2" spans="2:62" ht="13.9" x14ac:dyDescent="0.4">
      <c r="B2" s="351" t="str">
        <f>Tradingname</f>
        <v>GOLDFIELDS GAS TRANSMISSION PTY LTD</v>
      </c>
      <c r="C2" s="352"/>
    </row>
    <row r="3" spans="2:62" ht="13.9" x14ac:dyDescent="0.4">
      <c r="B3" s="353" t="s">
        <v>238</v>
      </c>
      <c r="C3" s="354" t="str">
        <f>TEXT(Yearstart,"dd/mm/yyyy")&amp;" to "&amp;TEXT(Yearending,"dd/mm/yyyy")</f>
        <v>01/07/2020 to 30/06/2021</v>
      </c>
    </row>
    <row r="4" spans="2:62" x14ac:dyDescent="0.35">
      <c r="B4" s="29"/>
      <c r="C4" s="29"/>
    </row>
    <row r="5" spans="2:62" ht="15" x14ac:dyDescent="0.35">
      <c r="B5" s="469" t="s">
        <v>201</v>
      </c>
      <c r="C5" s="469"/>
      <c r="D5" s="469"/>
      <c r="E5" s="204"/>
    </row>
    <row r="7" spans="2:62" s="30" customFormat="1" ht="13.35" customHeight="1" x14ac:dyDescent="0.4">
      <c r="B7" s="500" t="s">
        <v>501</v>
      </c>
      <c r="C7" s="500" t="s">
        <v>33</v>
      </c>
      <c r="D7" s="223"/>
      <c r="E7" s="503" t="s">
        <v>500</v>
      </c>
      <c r="F7" s="506" t="s">
        <v>101</v>
      </c>
      <c r="G7" s="507"/>
      <c r="H7" s="507"/>
      <c r="I7" s="507"/>
      <c r="J7" s="507"/>
      <c r="K7" s="508"/>
      <c r="L7" s="512" t="s">
        <v>102</v>
      </c>
      <c r="M7" s="513"/>
      <c r="N7" s="513"/>
      <c r="O7" s="513"/>
      <c r="P7" s="513"/>
      <c r="Q7" s="513"/>
      <c r="R7" s="514"/>
      <c r="S7" s="496" t="s">
        <v>103</v>
      </c>
      <c r="T7" s="492"/>
      <c r="U7" s="492"/>
      <c r="V7" s="492"/>
      <c r="W7" s="492"/>
      <c r="X7" s="492"/>
      <c r="Y7" s="492"/>
      <c r="Z7" s="492"/>
      <c r="AA7" s="492"/>
      <c r="AB7" s="492"/>
      <c r="AC7" s="492"/>
      <c r="AD7" s="492"/>
      <c r="AE7" s="492"/>
      <c r="AF7" s="492"/>
      <c r="AG7" s="492"/>
      <c r="AH7" s="492"/>
      <c r="AI7" s="492"/>
      <c r="AJ7" s="492"/>
      <c r="AK7" s="493"/>
      <c r="AL7" s="497" t="s">
        <v>104</v>
      </c>
      <c r="AM7" s="498"/>
      <c r="AN7" s="498"/>
      <c r="AO7" s="498"/>
      <c r="AP7" s="498"/>
      <c r="AQ7" s="498"/>
      <c r="AR7" s="498"/>
      <c r="AS7" s="498"/>
      <c r="AT7" s="498"/>
      <c r="AU7" s="498"/>
      <c r="AV7" s="498"/>
      <c r="AW7" s="498"/>
      <c r="AX7" s="498"/>
      <c r="AY7" s="498"/>
      <c r="AZ7" s="498"/>
      <c r="BA7" s="498"/>
      <c r="BB7" s="498"/>
      <c r="BC7" s="498"/>
      <c r="BD7" s="498"/>
      <c r="BE7" s="498"/>
      <c r="BF7" s="498"/>
      <c r="BG7" s="498"/>
      <c r="BH7" s="498"/>
      <c r="BI7" s="498"/>
      <c r="BJ7" s="499"/>
    </row>
    <row r="8" spans="2:62" s="29" customFormat="1" ht="13.9" x14ac:dyDescent="0.35">
      <c r="B8" s="501"/>
      <c r="C8" s="501"/>
      <c r="D8" s="224"/>
      <c r="E8" s="504"/>
      <c r="F8" s="509"/>
      <c r="G8" s="510"/>
      <c r="H8" s="510"/>
      <c r="I8" s="510"/>
      <c r="J8" s="510"/>
      <c r="K8" s="511"/>
      <c r="L8" s="515"/>
      <c r="M8" s="516"/>
      <c r="N8" s="516"/>
      <c r="O8" s="516"/>
      <c r="P8" s="516"/>
      <c r="Q8" s="516"/>
      <c r="R8" s="516"/>
      <c r="S8" s="227"/>
      <c r="T8" s="492" t="s">
        <v>105</v>
      </c>
      <c r="U8" s="492"/>
      <c r="V8" s="492"/>
      <c r="W8" s="492"/>
      <c r="X8" s="492"/>
      <c r="Y8" s="493"/>
      <c r="Z8" s="489" t="s">
        <v>106</v>
      </c>
      <c r="AA8" s="489"/>
      <c r="AB8" s="489"/>
      <c r="AC8" s="489"/>
      <c r="AD8" s="489"/>
      <c r="AE8" s="490"/>
      <c r="AF8" s="488" t="s">
        <v>107</v>
      </c>
      <c r="AG8" s="489"/>
      <c r="AH8" s="489"/>
      <c r="AI8" s="489"/>
      <c r="AJ8" s="489"/>
      <c r="AK8" s="490"/>
      <c r="AL8" s="228"/>
      <c r="AM8" s="517" t="s">
        <v>707</v>
      </c>
      <c r="AN8" s="518"/>
      <c r="AO8" s="518"/>
      <c r="AP8" s="518"/>
      <c r="AQ8" s="518"/>
      <c r="AR8" s="519"/>
      <c r="AS8" s="517" t="s">
        <v>108</v>
      </c>
      <c r="AT8" s="518"/>
      <c r="AU8" s="518"/>
      <c r="AV8" s="518"/>
      <c r="AW8" s="518"/>
      <c r="AX8" s="519"/>
      <c r="AY8" s="517" t="s">
        <v>109</v>
      </c>
      <c r="AZ8" s="518"/>
      <c r="BA8" s="518"/>
      <c r="BB8" s="518"/>
      <c r="BC8" s="518"/>
      <c r="BD8" s="519"/>
      <c r="BE8" s="517" t="s">
        <v>110</v>
      </c>
      <c r="BF8" s="518"/>
      <c r="BG8" s="518"/>
      <c r="BH8" s="518"/>
      <c r="BI8" s="518"/>
      <c r="BJ8" s="519"/>
    </row>
    <row r="9" spans="2:62" s="29" customFormat="1" ht="23.25" x14ac:dyDescent="0.35">
      <c r="B9" s="501"/>
      <c r="C9" s="501"/>
      <c r="D9" s="224" t="s">
        <v>22</v>
      </c>
      <c r="E9" s="504"/>
      <c r="F9" s="494" t="s">
        <v>111</v>
      </c>
      <c r="G9" s="494"/>
      <c r="H9" s="494"/>
      <c r="I9" s="491" t="s">
        <v>112</v>
      </c>
      <c r="J9" s="491"/>
      <c r="K9" s="491"/>
      <c r="L9" s="226" t="s">
        <v>113</v>
      </c>
      <c r="M9" s="494" t="s">
        <v>92</v>
      </c>
      <c r="N9" s="494"/>
      <c r="O9" s="494"/>
      <c r="P9" s="491" t="s">
        <v>93</v>
      </c>
      <c r="Q9" s="491"/>
      <c r="R9" s="491"/>
      <c r="S9" s="226" t="s">
        <v>114</v>
      </c>
      <c r="T9" s="494" t="s">
        <v>92</v>
      </c>
      <c r="U9" s="494"/>
      <c r="V9" s="494"/>
      <c r="W9" s="491" t="s">
        <v>93</v>
      </c>
      <c r="X9" s="491"/>
      <c r="Y9" s="491"/>
      <c r="Z9" s="494" t="s">
        <v>92</v>
      </c>
      <c r="AA9" s="494"/>
      <c r="AB9" s="494"/>
      <c r="AC9" s="491" t="s">
        <v>93</v>
      </c>
      <c r="AD9" s="491"/>
      <c r="AE9" s="491"/>
      <c r="AF9" s="494" t="s">
        <v>92</v>
      </c>
      <c r="AG9" s="494"/>
      <c r="AH9" s="494"/>
      <c r="AI9" s="491" t="s">
        <v>93</v>
      </c>
      <c r="AJ9" s="491"/>
      <c r="AK9" s="491"/>
      <c r="AL9" s="226" t="s">
        <v>115</v>
      </c>
      <c r="AM9" s="494" t="s">
        <v>92</v>
      </c>
      <c r="AN9" s="494"/>
      <c r="AO9" s="494"/>
      <c r="AP9" s="491" t="s">
        <v>93</v>
      </c>
      <c r="AQ9" s="491"/>
      <c r="AR9" s="491"/>
      <c r="AS9" s="494" t="s">
        <v>92</v>
      </c>
      <c r="AT9" s="494"/>
      <c r="AU9" s="494"/>
      <c r="AV9" s="491" t="s">
        <v>93</v>
      </c>
      <c r="AW9" s="491"/>
      <c r="AX9" s="491"/>
      <c r="AY9" s="494" t="s">
        <v>92</v>
      </c>
      <c r="AZ9" s="494"/>
      <c r="BA9" s="494"/>
      <c r="BB9" s="491" t="s">
        <v>93</v>
      </c>
      <c r="BC9" s="491"/>
      <c r="BD9" s="491"/>
      <c r="BE9" s="494" t="s">
        <v>92</v>
      </c>
      <c r="BF9" s="494"/>
      <c r="BG9" s="494"/>
      <c r="BH9" s="491" t="s">
        <v>93</v>
      </c>
      <c r="BI9" s="491"/>
      <c r="BJ9" s="491"/>
    </row>
    <row r="10" spans="2:62" s="29" customFormat="1" ht="32.25" customHeight="1" x14ac:dyDescent="0.35">
      <c r="B10" s="502"/>
      <c r="C10" s="502"/>
      <c r="D10" s="225" t="s">
        <v>174</v>
      </c>
      <c r="E10" s="505"/>
      <c r="F10" s="321" t="s">
        <v>502</v>
      </c>
      <c r="G10" s="321" t="s">
        <v>503</v>
      </c>
      <c r="H10" s="321" t="s">
        <v>449</v>
      </c>
      <c r="I10" s="321" t="s">
        <v>502</v>
      </c>
      <c r="J10" s="321" t="s">
        <v>450</v>
      </c>
      <c r="K10" s="321" t="s">
        <v>449</v>
      </c>
      <c r="L10" s="340" t="s">
        <v>504</v>
      </c>
      <c r="M10" s="341" t="s">
        <v>447</v>
      </c>
      <c r="N10" s="341" t="s">
        <v>503</v>
      </c>
      <c r="O10" s="341" t="s">
        <v>449</v>
      </c>
      <c r="P10" s="341" t="s">
        <v>447</v>
      </c>
      <c r="Q10" s="341" t="s">
        <v>450</v>
      </c>
      <c r="R10" s="341" t="s">
        <v>449</v>
      </c>
      <c r="S10" s="342" t="s">
        <v>174</v>
      </c>
      <c r="T10" s="342" t="s">
        <v>447</v>
      </c>
      <c r="U10" s="342" t="s">
        <v>503</v>
      </c>
      <c r="V10" s="342" t="s">
        <v>449</v>
      </c>
      <c r="W10" s="342" t="s">
        <v>447</v>
      </c>
      <c r="X10" s="342" t="s">
        <v>175</v>
      </c>
      <c r="Y10" s="342" t="s">
        <v>449</v>
      </c>
      <c r="Z10" s="342" t="s">
        <v>502</v>
      </c>
      <c r="AA10" s="342" t="s">
        <v>503</v>
      </c>
      <c r="AB10" s="342" t="s">
        <v>449</v>
      </c>
      <c r="AC10" s="342" t="s">
        <v>502</v>
      </c>
      <c r="AD10" s="342" t="s">
        <v>175</v>
      </c>
      <c r="AE10" s="342" t="s">
        <v>449</v>
      </c>
      <c r="AF10" s="342" t="s">
        <v>447</v>
      </c>
      <c r="AG10" s="342" t="s">
        <v>503</v>
      </c>
      <c r="AH10" s="342" t="s">
        <v>449</v>
      </c>
      <c r="AI10" s="342" t="s">
        <v>447</v>
      </c>
      <c r="AJ10" s="342" t="s">
        <v>175</v>
      </c>
      <c r="AK10" s="342" t="s">
        <v>449</v>
      </c>
      <c r="AL10" s="343" t="s">
        <v>174</v>
      </c>
      <c r="AM10" s="343" t="s">
        <v>502</v>
      </c>
      <c r="AN10" s="343" t="s">
        <v>503</v>
      </c>
      <c r="AO10" s="343" t="s">
        <v>449</v>
      </c>
      <c r="AP10" s="343" t="s">
        <v>502</v>
      </c>
      <c r="AQ10" s="343" t="s">
        <v>450</v>
      </c>
      <c r="AR10" s="343" t="s">
        <v>449</v>
      </c>
      <c r="AS10" s="343" t="s">
        <v>447</v>
      </c>
      <c r="AT10" s="343" t="s">
        <v>503</v>
      </c>
      <c r="AU10" s="343" t="s">
        <v>449</v>
      </c>
      <c r="AV10" s="343" t="s">
        <v>447</v>
      </c>
      <c r="AW10" s="343" t="s">
        <v>450</v>
      </c>
      <c r="AX10" s="343" t="s">
        <v>449</v>
      </c>
      <c r="AY10" s="343" t="s">
        <v>447</v>
      </c>
      <c r="AZ10" s="343" t="s">
        <v>503</v>
      </c>
      <c r="BA10" s="343" t="s">
        <v>449</v>
      </c>
      <c r="BB10" s="343" t="s">
        <v>447</v>
      </c>
      <c r="BC10" s="343" t="s">
        <v>450</v>
      </c>
      <c r="BD10" s="343" t="s">
        <v>449</v>
      </c>
      <c r="BE10" s="343" t="s">
        <v>502</v>
      </c>
      <c r="BF10" s="343" t="s">
        <v>503</v>
      </c>
      <c r="BG10" s="343" t="s">
        <v>449</v>
      </c>
      <c r="BH10" s="343" t="s">
        <v>502</v>
      </c>
      <c r="BI10" s="343" t="s">
        <v>175</v>
      </c>
      <c r="BJ10" s="343" t="s">
        <v>449</v>
      </c>
    </row>
    <row r="11" spans="2:62" s="29" customFormat="1" ht="13.35" customHeight="1" x14ac:dyDescent="0.35">
      <c r="B11" s="231"/>
      <c r="C11" s="133" t="s">
        <v>34</v>
      </c>
      <c r="D11" s="132"/>
      <c r="E11" s="132"/>
      <c r="F11" s="485"/>
      <c r="G11" s="486"/>
      <c r="H11" s="486"/>
      <c r="I11" s="486"/>
      <c r="J11" s="486"/>
      <c r="K11" s="487"/>
      <c r="L11" s="344"/>
      <c r="M11" s="344"/>
      <c r="N11" s="344"/>
      <c r="O11" s="344"/>
      <c r="P11" s="344"/>
      <c r="Q11" s="344"/>
      <c r="R11" s="344"/>
      <c r="S11" s="345"/>
      <c r="T11" s="346"/>
      <c r="U11" s="345"/>
      <c r="V11" s="345"/>
      <c r="W11" s="345"/>
      <c r="X11" s="345"/>
      <c r="Y11" s="347"/>
      <c r="Z11" s="346"/>
      <c r="AA11" s="345"/>
      <c r="AB11" s="345"/>
      <c r="AC11" s="345"/>
      <c r="AD11" s="345"/>
      <c r="AE11" s="347"/>
      <c r="AF11" s="346"/>
      <c r="AG11" s="345"/>
      <c r="AH11" s="345"/>
      <c r="AI11" s="345"/>
      <c r="AJ11" s="345"/>
      <c r="AK11" s="347"/>
      <c r="AL11" s="348"/>
      <c r="AM11" s="349"/>
      <c r="AN11" s="348"/>
      <c r="AO11" s="348"/>
      <c r="AP11" s="348"/>
      <c r="AQ11" s="348"/>
      <c r="AR11" s="350"/>
      <c r="AS11" s="349"/>
      <c r="AT11" s="348"/>
      <c r="AU11" s="348"/>
      <c r="AV11" s="348"/>
      <c r="AW11" s="348"/>
      <c r="AX11" s="350"/>
      <c r="AY11" s="349"/>
      <c r="AZ11" s="348"/>
      <c r="BA11" s="348"/>
      <c r="BB11" s="348"/>
      <c r="BC11" s="348"/>
      <c r="BD11" s="350"/>
      <c r="BE11" s="349"/>
      <c r="BF11" s="348"/>
      <c r="BG11" s="348"/>
      <c r="BH11" s="348"/>
      <c r="BI11" s="348"/>
      <c r="BJ11" s="350"/>
    </row>
    <row r="12" spans="2:62" s="29" customFormat="1" ht="25.5" x14ac:dyDescent="0.35">
      <c r="B12" s="231"/>
      <c r="C12" s="155" t="s">
        <v>152</v>
      </c>
      <c r="D12" s="300">
        <f>L12+S12+AL12</f>
        <v>78422.75240960985</v>
      </c>
      <c r="E12" s="229"/>
      <c r="F12" s="314"/>
      <c r="G12" s="314"/>
      <c r="H12" s="314"/>
      <c r="I12" s="314"/>
      <c r="J12" s="314"/>
      <c r="K12" s="314"/>
      <c r="L12" s="300">
        <f>M12+P12</f>
        <v>0</v>
      </c>
      <c r="M12" s="311"/>
      <c r="N12" s="311"/>
      <c r="O12" s="317">
        <f>IFERROR(M12/N12,0)</f>
        <v>0</v>
      </c>
      <c r="P12" s="311"/>
      <c r="Q12" s="311"/>
      <c r="R12" s="317">
        <f>IFERROR(P12/Q12,0)</f>
        <v>0</v>
      </c>
      <c r="S12" s="300">
        <f>T12+W12+Z12+AC12+AF12+AI12</f>
        <v>0</v>
      </c>
      <c r="T12" s="311"/>
      <c r="U12" s="311"/>
      <c r="V12" s="317">
        <f>IFERROR(T12/U12,0)</f>
        <v>0</v>
      </c>
      <c r="W12" s="311"/>
      <c r="X12" s="311"/>
      <c r="Y12" s="317">
        <f>IFERROR(W12/X12,0)</f>
        <v>0</v>
      </c>
      <c r="Z12" s="311"/>
      <c r="AA12" s="311"/>
      <c r="AB12" s="317">
        <f>IFERROR(Z12/AA12,0)</f>
        <v>0</v>
      </c>
      <c r="AC12" s="311"/>
      <c r="AD12" s="311"/>
      <c r="AE12" s="317">
        <f>IFERROR(AC12/AD12,0)</f>
        <v>0</v>
      </c>
      <c r="AF12" s="311"/>
      <c r="AG12" s="311"/>
      <c r="AH12" s="317">
        <f>IFERROR(AF12/AG12,0)</f>
        <v>0</v>
      </c>
      <c r="AI12" s="311"/>
      <c r="AJ12" s="311"/>
      <c r="AK12" s="317">
        <f>IFERROR(AI12/AJ12,0)</f>
        <v>0</v>
      </c>
      <c r="AL12" s="300">
        <f>AM12+AP12+AS12+AV12+AY12+BB12+BE12+BH12</f>
        <v>78422.75240960985</v>
      </c>
      <c r="AM12" s="311">
        <v>24826.122809937297</v>
      </c>
      <c r="AN12" s="390">
        <v>7121.6153210079829</v>
      </c>
      <c r="AO12" s="317">
        <f>IFERROR(AM12/AN12,0)</f>
        <v>3.4860241238673706</v>
      </c>
      <c r="AP12" s="311">
        <v>2127.0654176866656</v>
      </c>
      <c r="AQ12" s="311">
        <v>5134.9598831477106</v>
      </c>
      <c r="AR12" s="317">
        <f>IFERROR(AP12/AQ12,0)</f>
        <v>0.41423213931377056</v>
      </c>
      <c r="AS12" s="311"/>
      <c r="AT12" s="311"/>
      <c r="AU12" s="317">
        <f>IFERROR(AS12/AT12,0)</f>
        <v>0</v>
      </c>
      <c r="AV12" s="311"/>
      <c r="AW12" s="311"/>
      <c r="AX12" s="317">
        <f>IFERROR(AV12/AW12,0)</f>
        <v>0</v>
      </c>
      <c r="AY12" s="311"/>
      <c r="AZ12" s="311"/>
      <c r="BA12" s="317">
        <f>IFERROR(AY12/AZ12,0)</f>
        <v>0</v>
      </c>
      <c r="BB12" s="311"/>
      <c r="BC12" s="311"/>
      <c r="BD12" s="317">
        <f>IFERROR(BB12/BC12,0)</f>
        <v>0</v>
      </c>
      <c r="BE12" s="311">
        <v>49410.720132635419</v>
      </c>
      <c r="BF12" s="311">
        <v>28609.86319427441</v>
      </c>
      <c r="BG12" s="317">
        <f>IFERROR(BE12/BF12,0)</f>
        <v>1.7270519539752225</v>
      </c>
      <c r="BH12" s="311">
        <v>2058.8440493504695</v>
      </c>
      <c r="BI12" s="311">
        <v>10270.095783080928</v>
      </c>
      <c r="BJ12" s="317">
        <f>IFERROR(BH12/BI12,0)</f>
        <v>0.20046980016897531</v>
      </c>
    </row>
    <row r="13" spans="2:62" s="29" customFormat="1" ht="25.5" x14ac:dyDescent="0.35">
      <c r="B13" s="231"/>
      <c r="C13" s="155" t="s">
        <v>200</v>
      </c>
      <c r="D13" s="300">
        <f>L13+S13+AL13</f>
        <v>5326.5949679518035</v>
      </c>
      <c r="E13" s="229"/>
      <c r="F13" s="314"/>
      <c r="G13" s="314"/>
      <c r="H13" s="314"/>
      <c r="I13" s="314"/>
      <c r="J13" s="314"/>
      <c r="K13" s="314"/>
      <c r="L13" s="300">
        <f>M13+P13</f>
        <v>0</v>
      </c>
      <c r="M13" s="311"/>
      <c r="N13" s="311"/>
      <c r="O13" s="317">
        <f>IFERROR(M13/N13,0)</f>
        <v>0</v>
      </c>
      <c r="P13" s="311"/>
      <c r="Q13" s="311"/>
      <c r="R13" s="317">
        <f>IFERROR(P13/Q13,0)</f>
        <v>0</v>
      </c>
      <c r="S13" s="300">
        <f>T13+W13+Z13+AC13+AF13+AI13</f>
        <v>0</v>
      </c>
      <c r="T13" s="311"/>
      <c r="U13" s="311"/>
      <c r="V13" s="317">
        <f>IFERROR(T13/U13,0)</f>
        <v>0</v>
      </c>
      <c r="W13" s="311"/>
      <c r="X13" s="311"/>
      <c r="Y13" s="317">
        <f>IFERROR(W13/X13,0)</f>
        <v>0</v>
      </c>
      <c r="Z13" s="311"/>
      <c r="AA13" s="311"/>
      <c r="AB13" s="317">
        <f>IFERROR(Z13/AA13,0)</f>
        <v>0</v>
      </c>
      <c r="AC13" s="311"/>
      <c r="AD13" s="311"/>
      <c r="AE13" s="317">
        <f>IFERROR(AC13/AD13,0)</f>
        <v>0</v>
      </c>
      <c r="AF13" s="311"/>
      <c r="AG13" s="311"/>
      <c r="AH13" s="317">
        <f>IFERROR(AF13/AG13,0)</f>
        <v>0</v>
      </c>
      <c r="AI13" s="311"/>
      <c r="AJ13" s="311"/>
      <c r="AK13" s="317">
        <f>IFERROR(AI13/AJ13,0)</f>
        <v>0</v>
      </c>
      <c r="AL13" s="300">
        <f>AM13+AP13+AS13+AV13+AY13+BB13+BE13+BH13</f>
        <v>5326.5949679518035</v>
      </c>
      <c r="AM13" s="311">
        <v>438.74323838774387</v>
      </c>
      <c r="AN13" s="390">
        <v>136.82216708023154</v>
      </c>
      <c r="AO13" s="317">
        <f>IFERROR(AM13/AN13,0)</f>
        <v>3.2066678064707745</v>
      </c>
      <c r="AP13" s="311">
        <v>1069.1472395640601</v>
      </c>
      <c r="AQ13" s="311">
        <v>245.97735406199092</v>
      </c>
      <c r="AR13" s="317">
        <f>IFERROR(AP13/AQ13,0)</f>
        <v>4.3465271168605826</v>
      </c>
      <c r="AS13" s="311"/>
      <c r="AT13" s="311"/>
      <c r="AU13" s="317">
        <f>IFERROR(AS13/AT13,0)</f>
        <v>0</v>
      </c>
      <c r="AV13" s="311"/>
      <c r="AW13" s="311"/>
      <c r="AX13" s="317">
        <f>IFERROR(AV13/AW13,0)</f>
        <v>0</v>
      </c>
      <c r="AY13" s="311"/>
      <c r="AZ13" s="311"/>
      <c r="BA13" s="317">
        <f>IFERROR(AY13/AZ13,0)</f>
        <v>0</v>
      </c>
      <c r="BB13" s="311"/>
      <c r="BC13" s="311"/>
      <c r="BD13" s="317">
        <f>IFERROR(BB13/BC13,0)</f>
        <v>0</v>
      </c>
      <c r="BE13" s="311">
        <v>1782.1510499999997</v>
      </c>
      <c r="BF13" s="311">
        <v>1131.0432598711388</v>
      </c>
      <c r="BG13" s="317">
        <f>IFERROR(BE13/BF13,0)</f>
        <v>1.5756701031957367</v>
      </c>
      <c r="BH13" s="311">
        <v>2036.5534400000001</v>
      </c>
      <c r="BI13" s="311">
        <v>1105.3955133614554</v>
      </c>
      <c r="BJ13" s="317">
        <f>IFERROR(BH13/BI13,0)</f>
        <v>1.84237534473696</v>
      </c>
    </row>
    <row r="14" spans="2:62" s="29" customFormat="1" x14ac:dyDescent="0.35">
      <c r="B14" s="231"/>
      <c r="C14" s="155" t="s">
        <v>36</v>
      </c>
      <c r="D14" s="300">
        <f>L14+S14+AL14</f>
        <v>0</v>
      </c>
      <c r="E14" s="229"/>
      <c r="F14" s="314"/>
      <c r="G14" s="314"/>
      <c r="H14" s="314"/>
      <c r="I14" s="314"/>
      <c r="J14" s="314"/>
      <c r="K14" s="314"/>
      <c r="L14" s="300">
        <f>M14+P14</f>
        <v>0</v>
      </c>
      <c r="M14" s="311"/>
      <c r="N14" s="311"/>
      <c r="O14" s="317">
        <f>IFERROR(M14/N14,0)</f>
        <v>0</v>
      </c>
      <c r="P14" s="311"/>
      <c r="Q14" s="311"/>
      <c r="R14" s="317">
        <f>IFERROR(P14/Q14,0)</f>
        <v>0</v>
      </c>
      <c r="S14" s="300">
        <f>T14+W14+Z14+AC14+AF14+AI14</f>
        <v>0</v>
      </c>
      <c r="T14" s="311"/>
      <c r="U14" s="311"/>
      <c r="V14" s="317">
        <f>IFERROR(T14/U14,0)</f>
        <v>0</v>
      </c>
      <c r="W14" s="311"/>
      <c r="X14" s="311"/>
      <c r="Y14" s="317">
        <f>IFERROR(W14/X14,0)</f>
        <v>0</v>
      </c>
      <c r="Z14" s="311"/>
      <c r="AA14" s="311"/>
      <c r="AB14" s="317">
        <f>IFERROR(Z14/AA14,0)</f>
        <v>0</v>
      </c>
      <c r="AC14" s="311"/>
      <c r="AD14" s="311"/>
      <c r="AE14" s="317">
        <f>IFERROR(AC14/AD14,0)</f>
        <v>0</v>
      </c>
      <c r="AF14" s="311"/>
      <c r="AG14" s="311"/>
      <c r="AH14" s="317">
        <f>IFERROR(AF14/AG14,0)</f>
        <v>0</v>
      </c>
      <c r="AI14" s="311"/>
      <c r="AJ14" s="311"/>
      <c r="AK14" s="317">
        <f>IFERROR(AI14/AJ14,0)</f>
        <v>0</v>
      </c>
      <c r="AL14" s="300">
        <f>AM14+AP14+AS14+AV14+AY14+BB14+BE14+BH14</f>
        <v>0</v>
      </c>
      <c r="AM14" s="311"/>
      <c r="AN14" s="311"/>
      <c r="AO14" s="317">
        <f>IFERROR(AM14/AN14,0)</f>
        <v>0</v>
      </c>
      <c r="AP14" s="311"/>
      <c r="AQ14" s="311"/>
      <c r="AR14" s="317">
        <f>IFERROR(AP14/AQ14,0)</f>
        <v>0</v>
      </c>
      <c r="AS14" s="311"/>
      <c r="AT14" s="311"/>
      <c r="AU14" s="317">
        <f>IFERROR(AS14/AT14,0)</f>
        <v>0</v>
      </c>
      <c r="AV14" s="311"/>
      <c r="AW14" s="311"/>
      <c r="AX14" s="317">
        <f>IFERROR(AV14/AW14,0)</f>
        <v>0</v>
      </c>
      <c r="AY14" s="311"/>
      <c r="AZ14" s="311"/>
      <c r="BA14" s="317">
        <f>IFERROR(AY14/AZ14,0)</f>
        <v>0</v>
      </c>
      <c r="BB14" s="311"/>
      <c r="BC14" s="311"/>
      <c r="BD14" s="317">
        <f>IFERROR(BB14/BC14,0)</f>
        <v>0</v>
      </c>
      <c r="BE14" s="311"/>
      <c r="BF14" s="311"/>
      <c r="BG14" s="317">
        <f>IFERROR(BE14/BF14,0)</f>
        <v>0</v>
      </c>
      <c r="BH14" s="311"/>
      <c r="BI14" s="311"/>
      <c r="BJ14" s="317">
        <f>IFERROR(BH14/BI14,0)</f>
        <v>0</v>
      </c>
    </row>
    <row r="15" spans="2:62" s="29" customFormat="1" ht="13.15" x14ac:dyDescent="0.35">
      <c r="B15" s="231"/>
      <c r="C15" s="133" t="s">
        <v>227</v>
      </c>
      <c r="D15" s="313"/>
      <c r="E15" s="230"/>
      <c r="F15" s="313"/>
      <c r="G15" s="313"/>
      <c r="H15" s="313"/>
      <c r="I15" s="313"/>
      <c r="J15" s="313"/>
      <c r="K15" s="315"/>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6"/>
    </row>
    <row r="16" spans="2:62" s="29" customFormat="1" x14ac:dyDescent="0.35">
      <c r="B16" s="231"/>
      <c r="C16" s="155" t="s">
        <v>225</v>
      </c>
      <c r="D16" s="300">
        <f>F16+I16</f>
        <v>0</v>
      </c>
      <c r="E16" s="229"/>
      <c r="F16" s="281"/>
      <c r="G16" s="281"/>
      <c r="H16" s="317">
        <f>IFERROR(F16/G16,0)</f>
        <v>0</v>
      </c>
      <c r="I16" s="281">
        <v>0</v>
      </c>
      <c r="J16" s="281">
        <v>0</v>
      </c>
      <c r="K16" s="317">
        <f>IFERROR(I16/J16,0)</f>
        <v>0</v>
      </c>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6"/>
    </row>
    <row r="17" spans="2:62" s="29" customFormat="1" ht="13.15" x14ac:dyDescent="0.35">
      <c r="B17" s="231"/>
      <c r="C17" s="133" t="s">
        <v>37</v>
      </c>
      <c r="D17" s="313"/>
      <c r="E17" s="230"/>
      <c r="F17" s="313"/>
      <c r="G17" s="313"/>
      <c r="H17" s="313"/>
      <c r="I17" s="313"/>
      <c r="J17" s="313"/>
      <c r="K17" s="315"/>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c r="BH17" s="314"/>
      <c r="BI17" s="314"/>
      <c r="BJ17" s="316"/>
    </row>
    <row r="18" spans="2:62" s="29" customFormat="1" x14ac:dyDescent="0.35">
      <c r="B18" s="231"/>
      <c r="C18" s="155" t="s">
        <v>226</v>
      </c>
      <c r="D18" s="300">
        <f>F18+I18</f>
        <v>0</v>
      </c>
      <c r="E18" s="229"/>
      <c r="F18" s="281"/>
      <c r="G18" s="281"/>
      <c r="H18" s="317">
        <f>IFERROR(F18/G18,0)</f>
        <v>0</v>
      </c>
      <c r="I18" s="281">
        <v>0</v>
      </c>
      <c r="J18" s="281">
        <v>0</v>
      </c>
      <c r="K18" s="317">
        <f>IFERROR(I18/J18,0)</f>
        <v>0</v>
      </c>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6"/>
    </row>
    <row r="19" spans="2:62" s="29" customFormat="1" ht="13.15" x14ac:dyDescent="0.35">
      <c r="B19" s="231"/>
      <c r="C19" s="233" t="s">
        <v>91</v>
      </c>
      <c r="D19" s="300">
        <f>F19+I19</f>
        <v>100.54403688888893</v>
      </c>
      <c r="E19" s="229"/>
      <c r="F19" s="281">
        <v>100.54403688888893</v>
      </c>
      <c r="G19" s="314"/>
      <c r="H19" s="314"/>
      <c r="I19" s="281"/>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6"/>
    </row>
    <row r="20" spans="2:62" s="29" customFormat="1" ht="13.15" x14ac:dyDescent="0.4">
      <c r="B20" s="231"/>
      <c r="C20" s="232" t="s">
        <v>25</v>
      </c>
      <c r="D20" s="305">
        <f>SUM(D12:D19)</f>
        <v>83849.891414450554</v>
      </c>
      <c r="E20" s="229"/>
      <c r="F20" s="305">
        <f>SUM(F12:F19)</f>
        <v>100.54403688888893</v>
      </c>
      <c r="G20" s="305">
        <f>SUM(G12:G19)</f>
        <v>0</v>
      </c>
      <c r="H20" s="305"/>
      <c r="I20" s="305">
        <f>SUM(I12:I19)</f>
        <v>0</v>
      </c>
      <c r="J20" s="305">
        <f>SUM(J12:J19)</f>
        <v>0</v>
      </c>
      <c r="K20" s="305"/>
      <c r="L20" s="305">
        <f>SUM(L12:L19)</f>
        <v>0</v>
      </c>
      <c r="M20" s="305">
        <f>SUM(M12:M19)</f>
        <v>0</v>
      </c>
      <c r="N20" s="305">
        <f>SUM(N12:N19)</f>
        <v>0</v>
      </c>
      <c r="O20" s="305"/>
      <c r="P20" s="305">
        <f>SUM(P12:P19)</f>
        <v>0</v>
      </c>
      <c r="Q20" s="305">
        <f>SUM(Q12:Q19)</f>
        <v>0</v>
      </c>
      <c r="R20" s="305"/>
      <c r="S20" s="305">
        <f>SUM(S12:S19)</f>
        <v>0</v>
      </c>
      <c r="T20" s="305">
        <f>SUM(T12:T19)</f>
        <v>0</v>
      </c>
      <c r="U20" s="305">
        <f>SUM(U12:U19)</f>
        <v>0</v>
      </c>
      <c r="V20" s="305"/>
      <c r="W20" s="305">
        <f>SUM(W12:W19)</f>
        <v>0</v>
      </c>
      <c r="X20" s="305">
        <f>SUM(X12:X19)</f>
        <v>0</v>
      </c>
      <c r="Y20" s="305"/>
      <c r="Z20" s="305">
        <f>SUM(Z12:Z19)</f>
        <v>0</v>
      </c>
      <c r="AA20" s="305">
        <f>SUM(AA12:AA19)</f>
        <v>0</v>
      </c>
      <c r="AB20" s="305"/>
      <c r="AC20" s="305">
        <f>SUM(AC12:AC19)</f>
        <v>0</v>
      </c>
      <c r="AD20" s="305">
        <f>SUM(AD12:AD19)</f>
        <v>0</v>
      </c>
      <c r="AE20" s="305"/>
      <c r="AF20" s="305">
        <f>SUM(AF12:AF19)</f>
        <v>0</v>
      </c>
      <c r="AG20" s="305">
        <f>SUM(AG12:AG19)</f>
        <v>0</v>
      </c>
      <c r="AH20" s="305"/>
      <c r="AI20" s="305">
        <f>SUM(AI12:AI19)</f>
        <v>0</v>
      </c>
      <c r="AJ20" s="305">
        <f>SUM(AJ12:AJ19)</f>
        <v>0</v>
      </c>
      <c r="AK20" s="305"/>
      <c r="AL20" s="305">
        <f>SUM(AL12:AL19)</f>
        <v>83749.347377561659</v>
      </c>
      <c r="AM20" s="305">
        <f>SUM(AM12:AM19)</f>
        <v>25264.866048325039</v>
      </c>
      <c r="AN20" s="305">
        <f>SUM(AN12:AN19)</f>
        <v>7258.4374880882142</v>
      </c>
      <c r="AO20" s="305"/>
      <c r="AP20" s="305">
        <f>SUM(AP12:AP19)</f>
        <v>3196.2126572507259</v>
      </c>
      <c r="AQ20" s="305">
        <f>SUM(AQ12:AQ19)</f>
        <v>5380.9372372097014</v>
      </c>
      <c r="AR20" s="305"/>
      <c r="AS20" s="305">
        <f>SUM(AS12:AS19)</f>
        <v>0</v>
      </c>
      <c r="AT20" s="305">
        <f>SUM(AT12:AT19)</f>
        <v>0</v>
      </c>
      <c r="AU20" s="305"/>
      <c r="AV20" s="305">
        <f>SUM(AV12:AV19)</f>
        <v>0</v>
      </c>
      <c r="AW20" s="305">
        <f>SUM(AW12:AW19)</f>
        <v>0</v>
      </c>
      <c r="AX20" s="305"/>
      <c r="AY20" s="305">
        <f>SUM(AY12:AY19)</f>
        <v>0</v>
      </c>
      <c r="AZ20" s="305">
        <f>SUM(AZ12:AZ19)</f>
        <v>0</v>
      </c>
      <c r="BA20" s="305"/>
      <c r="BB20" s="305">
        <f>SUM(BB12:BB19)</f>
        <v>0</v>
      </c>
      <c r="BC20" s="305">
        <f>SUM(BC12:BC19)</f>
        <v>0</v>
      </c>
      <c r="BD20" s="305"/>
      <c r="BE20" s="305">
        <f>SUM(BE12:BE19)</f>
        <v>51192.871182635419</v>
      </c>
      <c r="BF20" s="305">
        <f>SUM(BF12:BF19)</f>
        <v>29740.906454145548</v>
      </c>
      <c r="BG20" s="305"/>
      <c r="BH20" s="305">
        <f>SUM(BH12:BH19)</f>
        <v>4095.3974893504696</v>
      </c>
      <c r="BI20" s="305">
        <f>SUM(BI12:BI19)</f>
        <v>11375.491296442382</v>
      </c>
      <c r="BJ20" s="305"/>
    </row>
    <row r="21" spans="2:62" x14ac:dyDescent="0.35">
      <c r="B21" s="29"/>
      <c r="C21" s="29"/>
      <c r="D21" s="29"/>
      <c r="E21" s="29"/>
    </row>
    <row r="22" spans="2:62" x14ac:dyDescent="0.35">
      <c r="B22" s="355" t="s">
        <v>505</v>
      </c>
      <c r="C22" s="29"/>
      <c r="D22" s="29"/>
      <c r="E22" s="29"/>
    </row>
    <row r="23" spans="2:62" x14ac:dyDescent="0.35">
      <c r="B23" s="29"/>
      <c r="C23" s="29"/>
      <c r="D23" s="29"/>
      <c r="E23" s="29"/>
    </row>
    <row r="24" spans="2:62" x14ac:dyDescent="0.35">
      <c r="B24" s="29"/>
      <c r="C24" s="29"/>
      <c r="D24" s="29"/>
      <c r="E24" s="29"/>
    </row>
    <row r="25" spans="2:62" x14ac:dyDescent="0.35">
      <c r="B25" s="29"/>
      <c r="C25" s="29"/>
      <c r="D25" s="29"/>
      <c r="E25" s="29"/>
    </row>
    <row r="26" spans="2:62" x14ac:dyDescent="0.35">
      <c r="B26" s="29"/>
      <c r="C26" s="29"/>
      <c r="D26" s="29"/>
      <c r="E26" s="29"/>
    </row>
    <row r="27" spans="2:62" x14ac:dyDescent="0.35">
      <c r="B27" s="29"/>
      <c r="C27" s="29"/>
      <c r="D27" s="29"/>
      <c r="E27" s="29"/>
    </row>
    <row r="28" spans="2:62" x14ac:dyDescent="0.35">
      <c r="B28" s="29"/>
      <c r="C28" s="29"/>
      <c r="D28" s="29"/>
      <c r="E28" s="29"/>
    </row>
    <row r="29" spans="2:62" x14ac:dyDescent="0.35">
      <c r="B29" s="29"/>
      <c r="C29" s="29"/>
      <c r="D29" s="29"/>
      <c r="E29" s="29"/>
    </row>
    <row r="30" spans="2:62" x14ac:dyDescent="0.35">
      <c r="B30" s="29"/>
      <c r="C30" s="29"/>
      <c r="D30" s="29"/>
      <c r="E30" s="29"/>
    </row>
    <row r="31" spans="2:62" x14ac:dyDescent="0.35">
      <c r="B31" s="29"/>
      <c r="C31" s="29"/>
      <c r="D31" s="29"/>
      <c r="E31" s="29"/>
    </row>
    <row r="32" spans="2:62" ht="15" x14ac:dyDescent="0.4">
      <c r="B32" s="31"/>
      <c r="C32" s="29"/>
      <c r="D32" s="29"/>
      <c r="E32" s="29"/>
    </row>
    <row r="33" spans="2:5" ht="15" x14ac:dyDescent="0.4">
      <c r="B33" s="31"/>
      <c r="C33" s="31"/>
      <c r="D33" s="31"/>
      <c r="E33" s="31"/>
    </row>
    <row r="34" spans="2:5" ht="15" x14ac:dyDescent="0.4">
      <c r="B34" s="31"/>
      <c r="C34" s="31"/>
      <c r="D34" s="31"/>
      <c r="E34" s="31"/>
    </row>
    <row r="35" spans="2:5" ht="15" x14ac:dyDescent="0.4">
      <c r="B35" s="31"/>
      <c r="C35" s="31"/>
      <c r="D35" s="31"/>
      <c r="E35" s="31"/>
    </row>
    <row r="36" spans="2:5" ht="15" x14ac:dyDescent="0.4">
      <c r="B36" s="31"/>
      <c r="C36" s="31"/>
      <c r="D36" s="31"/>
      <c r="E36" s="31"/>
    </row>
    <row r="37" spans="2:5" ht="15" x14ac:dyDescent="0.4">
      <c r="B37" s="31"/>
      <c r="C37" s="31"/>
      <c r="D37" s="31"/>
      <c r="E37" s="31"/>
    </row>
    <row r="38" spans="2:5" ht="15" x14ac:dyDescent="0.4">
      <c r="B38" s="31"/>
      <c r="C38" s="31"/>
      <c r="D38" s="31"/>
      <c r="E38" s="31"/>
    </row>
    <row r="39" spans="2:5" ht="15" x14ac:dyDescent="0.4">
      <c r="B39" s="31"/>
      <c r="C39" s="31"/>
      <c r="D39" s="31"/>
      <c r="E39" s="31"/>
    </row>
    <row r="40" spans="2:5" ht="15" x14ac:dyDescent="0.4">
      <c r="B40" s="31"/>
      <c r="C40" s="31"/>
      <c r="D40" s="31"/>
      <c r="E40" s="31"/>
    </row>
    <row r="41" spans="2:5" ht="15" x14ac:dyDescent="0.4">
      <c r="B41" s="31"/>
      <c r="C41" s="31"/>
      <c r="D41" s="31"/>
      <c r="E41" s="31"/>
    </row>
    <row r="42" spans="2:5" ht="15" x14ac:dyDescent="0.4">
      <c r="B42" s="31"/>
      <c r="C42" s="31"/>
      <c r="D42" s="31"/>
      <c r="E42" s="31"/>
    </row>
    <row r="43" spans="2:5" ht="15" x14ac:dyDescent="0.4">
      <c r="B43" s="31"/>
      <c r="C43" s="31"/>
      <c r="D43" s="31"/>
      <c r="E43" s="31"/>
    </row>
    <row r="44" spans="2:5" ht="15" x14ac:dyDescent="0.4">
      <c r="B44" s="31"/>
      <c r="C44" s="31"/>
      <c r="D44" s="31"/>
      <c r="E44" s="31"/>
    </row>
    <row r="45" spans="2:5" ht="15" x14ac:dyDescent="0.4">
      <c r="B45" s="31"/>
      <c r="C45" s="31"/>
      <c r="D45" s="31"/>
      <c r="E45" s="31"/>
    </row>
    <row r="46" spans="2:5" ht="15" x14ac:dyDescent="0.4">
      <c r="B46" s="31"/>
      <c r="C46" s="31"/>
      <c r="D46" s="31"/>
      <c r="E46" s="31"/>
    </row>
    <row r="47" spans="2:5" ht="15" x14ac:dyDescent="0.4">
      <c r="B47" s="31"/>
      <c r="C47" s="31"/>
      <c r="D47" s="31"/>
      <c r="E47" s="31"/>
    </row>
    <row r="48" spans="2:5" ht="15" x14ac:dyDescent="0.4">
      <c r="B48" s="31"/>
      <c r="C48" s="31"/>
      <c r="D48" s="31"/>
      <c r="E48" s="31"/>
    </row>
    <row r="49" spans="2:5" ht="15" x14ac:dyDescent="0.4">
      <c r="B49" s="31"/>
      <c r="C49" s="31"/>
      <c r="D49" s="31"/>
      <c r="E49" s="31"/>
    </row>
    <row r="50" spans="2:5" ht="15" x14ac:dyDescent="0.4">
      <c r="B50" s="31"/>
      <c r="C50" s="31"/>
      <c r="D50" s="31"/>
      <c r="E50" s="31"/>
    </row>
    <row r="51" spans="2:5" ht="15" x14ac:dyDescent="0.4">
      <c r="B51" s="31"/>
      <c r="C51" s="31"/>
      <c r="D51" s="31"/>
      <c r="E51" s="31"/>
    </row>
    <row r="52" spans="2:5" ht="15" x14ac:dyDescent="0.4">
      <c r="B52" s="31"/>
      <c r="C52" s="31"/>
      <c r="D52" s="31"/>
      <c r="E52" s="31"/>
    </row>
    <row r="53" spans="2:5" ht="15" x14ac:dyDescent="0.4">
      <c r="B53" s="31"/>
      <c r="C53" s="31"/>
      <c r="D53" s="31"/>
      <c r="E53" s="31"/>
    </row>
    <row r="54" spans="2:5" ht="15" x14ac:dyDescent="0.4">
      <c r="B54" s="31"/>
      <c r="C54" s="31"/>
      <c r="D54" s="31"/>
      <c r="E54" s="31"/>
    </row>
    <row r="55" spans="2:5" ht="15" x14ac:dyDescent="0.4">
      <c r="B55" s="31"/>
      <c r="C55" s="31"/>
      <c r="D55" s="31"/>
      <c r="E55" s="31"/>
    </row>
    <row r="56" spans="2:5" ht="15" x14ac:dyDescent="0.4">
      <c r="B56" s="31"/>
      <c r="C56" s="31"/>
      <c r="D56" s="31"/>
      <c r="E56" s="31"/>
    </row>
    <row r="57" spans="2:5" ht="15" x14ac:dyDescent="0.4">
      <c r="B57" s="31"/>
      <c r="C57" s="31"/>
      <c r="D57" s="31"/>
      <c r="E57" s="31"/>
    </row>
    <row r="58" spans="2:5" ht="15" x14ac:dyDescent="0.4">
      <c r="B58" s="31"/>
      <c r="C58" s="31"/>
      <c r="D58" s="31"/>
      <c r="E58" s="31"/>
    </row>
    <row r="59" spans="2:5" ht="15" x14ac:dyDescent="0.4">
      <c r="B59" s="31"/>
      <c r="C59" s="31"/>
      <c r="D59" s="31"/>
      <c r="E59" s="31"/>
    </row>
    <row r="60" spans="2:5" ht="15" x14ac:dyDescent="0.4">
      <c r="B60" s="31"/>
      <c r="C60" s="31"/>
      <c r="D60" s="31"/>
      <c r="E60" s="31"/>
    </row>
    <row r="61" spans="2:5" ht="15" x14ac:dyDescent="0.4">
      <c r="B61" s="31"/>
      <c r="C61" s="31"/>
      <c r="D61" s="31"/>
      <c r="E61" s="31"/>
    </row>
    <row r="62" spans="2:5" ht="15" x14ac:dyDescent="0.4">
      <c r="B62" s="31"/>
      <c r="C62" s="31"/>
      <c r="D62" s="31"/>
      <c r="E62" s="31"/>
    </row>
    <row r="63" spans="2:5" ht="15" x14ac:dyDescent="0.4">
      <c r="B63" s="31"/>
      <c r="C63" s="31"/>
      <c r="D63" s="31"/>
      <c r="E63" s="31"/>
    </row>
    <row r="64" spans="2:5" ht="15" x14ac:dyDescent="0.4">
      <c r="B64" s="31"/>
      <c r="C64" s="31"/>
      <c r="D64" s="31"/>
      <c r="E64" s="31"/>
    </row>
    <row r="65" spans="2:5" ht="15" x14ac:dyDescent="0.4">
      <c r="B65" s="31"/>
      <c r="C65" s="31"/>
      <c r="D65" s="31"/>
      <c r="E65" s="31"/>
    </row>
    <row r="66" spans="2:5" ht="15" x14ac:dyDescent="0.4">
      <c r="B66" s="31"/>
      <c r="C66" s="31"/>
      <c r="D66" s="31"/>
      <c r="E66" s="31"/>
    </row>
    <row r="67" spans="2:5" ht="15" x14ac:dyDescent="0.4">
      <c r="B67" s="31"/>
      <c r="C67" s="31"/>
      <c r="D67" s="31"/>
      <c r="E67" s="31"/>
    </row>
    <row r="68" spans="2:5" ht="15" x14ac:dyDescent="0.4">
      <c r="B68" s="31"/>
      <c r="C68" s="31"/>
      <c r="D68" s="31"/>
      <c r="E68" s="31"/>
    </row>
    <row r="69" spans="2:5" ht="15" x14ac:dyDescent="0.4">
      <c r="B69" s="31"/>
      <c r="C69" s="31"/>
      <c r="D69" s="31"/>
      <c r="E69" s="31"/>
    </row>
    <row r="70" spans="2:5" ht="15" x14ac:dyDescent="0.4">
      <c r="B70" s="31"/>
      <c r="C70" s="31"/>
      <c r="D70" s="31"/>
      <c r="E70" s="31"/>
    </row>
    <row r="71" spans="2:5" ht="15" x14ac:dyDescent="0.4">
      <c r="B71" s="31"/>
      <c r="C71" s="31"/>
      <c r="D71" s="31"/>
      <c r="E71" s="31"/>
    </row>
    <row r="72" spans="2:5" ht="15" x14ac:dyDescent="0.4">
      <c r="B72" s="31"/>
      <c r="C72" s="31"/>
      <c r="D72" s="31"/>
      <c r="E72" s="31"/>
    </row>
    <row r="73" spans="2:5" ht="15" x14ac:dyDescent="0.4">
      <c r="B73" s="31"/>
      <c r="C73" s="31"/>
      <c r="D73" s="31"/>
      <c r="E73" s="31"/>
    </row>
    <row r="74" spans="2:5" ht="15" x14ac:dyDescent="0.4">
      <c r="B74" s="31"/>
      <c r="C74" s="31"/>
      <c r="D74" s="31"/>
      <c r="E74" s="31"/>
    </row>
    <row r="75" spans="2:5" ht="15" x14ac:dyDescent="0.4">
      <c r="B75" s="31"/>
      <c r="C75" s="31"/>
      <c r="D75" s="31"/>
      <c r="E75" s="31"/>
    </row>
    <row r="76" spans="2:5" ht="15" x14ac:dyDescent="0.4">
      <c r="B76" s="31"/>
      <c r="C76" s="31"/>
      <c r="D76" s="31"/>
      <c r="E76" s="31"/>
    </row>
    <row r="77" spans="2:5" ht="15" x14ac:dyDescent="0.4">
      <c r="B77" s="31"/>
      <c r="C77" s="31"/>
      <c r="D77" s="31"/>
      <c r="E77" s="31"/>
    </row>
    <row r="78" spans="2:5" ht="15" x14ac:dyDescent="0.4">
      <c r="B78" s="31"/>
      <c r="C78" s="31"/>
      <c r="D78" s="31"/>
      <c r="E78" s="31"/>
    </row>
    <row r="79" spans="2:5" ht="15" x14ac:dyDescent="0.4">
      <c r="B79" s="31"/>
      <c r="C79" s="31"/>
      <c r="D79" s="31"/>
      <c r="E79" s="31"/>
    </row>
    <row r="80" spans="2:5" ht="15" x14ac:dyDescent="0.4">
      <c r="B80" s="31"/>
      <c r="C80" s="31"/>
      <c r="D80" s="31"/>
      <c r="E80" s="31"/>
    </row>
    <row r="81" spans="2:5" ht="15" x14ac:dyDescent="0.4">
      <c r="B81" s="31"/>
      <c r="C81" s="31"/>
      <c r="D81" s="31"/>
      <c r="E81" s="31"/>
    </row>
    <row r="82" spans="2:5" ht="15" x14ac:dyDescent="0.4">
      <c r="B82" s="31"/>
      <c r="C82" s="31"/>
      <c r="D82" s="31"/>
      <c r="E82" s="31"/>
    </row>
    <row r="83" spans="2:5" ht="15" x14ac:dyDescent="0.4">
      <c r="B83" s="31"/>
      <c r="C83" s="31"/>
      <c r="D83" s="31"/>
      <c r="E83" s="31"/>
    </row>
    <row r="84" spans="2:5" ht="15" x14ac:dyDescent="0.4">
      <c r="B84" s="31"/>
      <c r="C84" s="31"/>
      <c r="D84" s="31"/>
      <c r="E84" s="31"/>
    </row>
    <row r="85" spans="2:5" ht="15" x14ac:dyDescent="0.4">
      <c r="B85" s="31"/>
      <c r="C85" s="31"/>
      <c r="D85" s="31"/>
      <c r="E85" s="31"/>
    </row>
    <row r="86" spans="2:5" ht="15" x14ac:dyDescent="0.4">
      <c r="B86" s="31"/>
      <c r="C86" s="31"/>
      <c r="D86" s="31"/>
      <c r="E86" s="31"/>
    </row>
    <row r="87" spans="2:5" ht="15" x14ac:dyDescent="0.4">
      <c r="B87" s="31"/>
      <c r="C87" s="31"/>
      <c r="D87" s="31"/>
      <c r="E87" s="31"/>
    </row>
    <row r="88" spans="2:5" ht="15" x14ac:dyDescent="0.4">
      <c r="B88" s="31"/>
      <c r="C88" s="31"/>
      <c r="D88" s="31"/>
      <c r="E88" s="31"/>
    </row>
    <row r="89" spans="2:5" ht="15" x14ac:dyDescent="0.4">
      <c r="B89" s="31"/>
      <c r="C89" s="31"/>
      <c r="D89" s="31"/>
      <c r="E89" s="31"/>
    </row>
    <row r="90" spans="2:5" ht="15" x14ac:dyDescent="0.4">
      <c r="B90" s="31"/>
      <c r="C90" s="31"/>
      <c r="D90" s="31"/>
      <c r="E90" s="31"/>
    </row>
    <row r="91" spans="2:5" ht="15" x14ac:dyDescent="0.4">
      <c r="B91" s="31"/>
      <c r="C91" s="31"/>
      <c r="D91" s="31"/>
      <c r="E91" s="31"/>
    </row>
    <row r="92" spans="2:5" ht="15" x14ac:dyDescent="0.4">
      <c r="B92" s="31"/>
      <c r="C92" s="31"/>
      <c r="D92" s="31"/>
      <c r="E92" s="31"/>
    </row>
    <row r="93" spans="2:5" ht="15" x14ac:dyDescent="0.4">
      <c r="B93" s="31"/>
      <c r="C93" s="31"/>
      <c r="D93" s="31"/>
      <c r="E93" s="31"/>
    </row>
    <row r="94" spans="2:5" ht="15" x14ac:dyDescent="0.4">
      <c r="B94" s="31"/>
      <c r="C94" s="31"/>
      <c r="D94" s="31"/>
      <c r="E94" s="31"/>
    </row>
    <row r="95" spans="2:5" ht="15" x14ac:dyDescent="0.4">
      <c r="B95" s="31"/>
      <c r="C95" s="31"/>
      <c r="D95" s="31"/>
      <c r="E95" s="31"/>
    </row>
    <row r="96" spans="2:5" ht="15" x14ac:dyDescent="0.4">
      <c r="B96" s="31"/>
      <c r="C96" s="31"/>
      <c r="D96" s="31"/>
      <c r="E96" s="31"/>
    </row>
    <row r="97" spans="2:5" ht="15" x14ac:dyDescent="0.4">
      <c r="B97" s="31"/>
      <c r="C97" s="31"/>
      <c r="D97" s="31"/>
      <c r="E97" s="31"/>
    </row>
    <row r="98" spans="2:5" ht="15" x14ac:dyDescent="0.4">
      <c r="B98" s="31"/>
      <c r="C98" s="31"/>
      <c r="D98" s="31"/>
      <c r="E98" s="31"/>
    </row>
    <row r="99" spans="2:5" ht="15" x14ac:dyDescent="0.4">
      <c r="B99" s="31"/>
      <c r="C99" s="31"/>
      <c r="D99" s="31"/>
      <c r="E99" s="31"/>
    </row>
    <row r="100" spans="2:5" ht="15" x14ac:dyDescent="0.4">
      <c r="B100" s="31"/>
      <c r="C100" s="31"/>
      <c r="D100" s="31"/>
      <c r="E100" s="31"/>
    </row>
    <row r="101" spans="2:5" ht="15" x14ac:dyDescent="0.4">
      <c r="B101" s="31"/>
      <c r="C101" s="31"/>
      <c r="D101" s="31"/>
      <c r="E101" s="31"/>
    </row>
    <row r="102" spans="2:5" ht="15" x14ac:dyDescent="0.4">
      <c r="B102" s="31"/>
      <c r="C102" s="31"/>
      <c r="D102" s="31"/>
      <c r="E102" s="31"/>
    </row>
    <row r="103" spans="2:5" ht="15" x14ac:dyDescent="0.4">
      <c r="B103" s="31"/>
      <c r="C103" s="31"/>
      <c r="D103" s="31"/>
      <c r="E103" s="31"/>
    </row>
    <row r="104" spans="2:5" ht="15" x14ac:dyDescent="0.4">
      <c r="B104" s="31"/>
      <c r="C104" s="31"/>
      <c r="D104" s="31"/>
      <c r="E104" s="31"/>
    </row>
    <row r="105" spans="2:5" ht="15" x14ac:dyDescent="0.4">
      <c r="B105" s="31"/>
      <c r="C105" s="31"/>
      <c r="D105" s="31"/>
      <c r="E105" s="31"/>
    </row>
    <row r="106" spans="2:5" ht="15" x14ac:dyDescent="0.4">
      <c r="B106" s="31"/>
      <c r="C106" s="31"/>
      <c r="D106" s="31"/>
      <c r="E106" s="31"/>
    </row>
    <row r="107" spans="2:5" ht="15" x14ac:dyDescent="0.4">
      <c r="B107" s="31"/>
      <c r="C107" s="31"/>
      <c r="D107" s="31"/>
      <c r="E107" s="31"/>
    </row>
    <row r="108" spans="2:5" ht="15" x14ac:dyDescent="0.4">
      <c r="B108" s="31"/>
      <c r="C108" s="31"/>
      <c r="D108" s="31"/>
      <c r="E108" s="31"/>
    </row>
    <row r="109" spans="2:5" ht="15" x14ac:dyDescent="0.4">
      <c r="B109" s="31"/>
      <c r="C109" s="31"/>
      <c r="D109" s="31"/>
      <c r="E109" s="31"/>
    </row>
    <row r="110" spans="2:5" ht="15" x14ac:dyDescent="0.4">
      <c r="B110" s="31"/>
      <c r="C110" s="31"/>
      <c r="D110" s="31"/>
      <c r="E110" s="31"/>
    </row>
    <row r="111" spans="2:5" ht="15" x14ac:dyDescent="0.4">
      <c r="C111" s="31"/>
      <c r="D111" s="31"/>
      <c r="E111" s="31"/>
    </row>
  </sheetData>
  <mergeCells count="35">
    <mergeCell ref="BE8:BJ8"/>
    <mergeCell ref="AY8:BD8"/>
    <mergeCell ref="AS8:AX8"/>
    <mergeCell ref="AM8:AR8"/>
    <mergeCell ref="BH9:BJ9"/>
    <mergeCell ref="AM9:AO9"/>
    <mergeCell ref="B1:D1"/>
    <mergeCell ref="B5:D5"/>
    <mergeCell ref="S7:AK7"/>
    <mergeCell ref="AV9:AX9"/>
    <mergeCell ref="AI9:AK9"/>
    <mergeCell ref="AL7:BJ7"/>
    <mergeCell ref="AP9:AR9"/>
    <mergeCell ref="AS9:AU9"/>
    <mergeCell ref="AY9:BA9"/>
    <mergeCell ref="BE9:BG9"/>
    <mergeCell ref="BB9:BD9"/>
    <mergeCell ref="B7:B10"/>
    <mergeCell ref="E7:E10"/>
    <mergeCell ref="C7:C10"/>
    <mergeCell ref="F7:K8"/>
    <mergeCell ref="L7:R8"/>
    <mergeCell ref="F11:K11"/>
    <mergeCell ref="AF8:AK8"/>
    <mergeCell ref="I9:K9"/>
    <mergeCell ref="Z8:AE8"/>
    <mergeCell ref="T8:Y8"/>
    <mergeCell ref="AF9:AH9"/>
    <mergeCell ref="W9:Y9"/>
    <mergeCell ref="F9:H9"/>
    <mergeCell ref="M9:O9"/>
    <mergeCell ref="P9:R9"/>
    <mergeCell ref="T9:V9"/>
    <mergeCell ref="Z9:AB9"/>
    <mergeCell ref="AC9:AE9"/>
  </mergeCells>
  <pageMargins left="0.75" right="0.75" top="1" bottom="1" header="0.5" footer="0.5"/>
  <pageSetup paperSize="9" scale="20" orientation="landscape" verticalDpi="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9999"/>
  </sheetPr>
  <dimension ref="B1:I13"/>
  <sheetViews>
    <sheetView zoomScale="80" zoomScaleNormal="80" workbookViewId="0"/>
  </sheetViews>
  <sheetFormatPr defaultColWidth="9.1328125" defaultRowHeight="12.75" x14ac:dyDescent="0.35"/>
  <cols>
    <col min="1" max="1" width="12" style="22" customWidth="1"/>
    <col min="2" max="2" width="34.1328125" style="22" customWidth="1"/>
    <col min="3" max="3" width="25.59765625" style="22" customWidth="1"/>
    <col min="4" max="4" width="50.1328125" style="22" customWidth="1"/>
    <col min="5" max="5" width="20.1328125" style="22" customWidth="1"/>
    <col min="6" max="6" width="5.86328125" style="22" customWidth="1"/>
    <col min="7" max="9" width="19.86328125" style="22" customWidth="1"/>
    <col min="10" max="10" width="18.1328125" style="22" customWidth="1"/>
    <col min="11" max="16384" width="9.1328125" style="22"/>
  </cols>
  <sheetData>
    <row r="1" spans="2:9" ht="20.65" x14ac:dyDescent="0.6">
      <c r="B1" s="23" t="s">
        <v>236</v>
      </c>
      <c r="C1" s="21"/>
      <c r="D1" s="21"/>
      <c r="E1" s="21"/>
      <c r="F1" s="21"/>
      <c r="G1" s="21"/>
      <c r="H1" s="21"/>
      <c r="I1" s="21"/>
    </row>
    <row r="2" spans="2:9" ht="13.9" x14ac:dyDescent="0.4">
      <c r="B2" s="51" t="str">
        <f>Tradingname</f>
        <v>GOLDFIELDS GAS TRANSMISSION PTY LTD</v>
      </c>
      <c r="C2" s="52"/>
    </row>
    <row r="3" spans="2:9" ht="18" customHeight="1" x14ac:dyDescent="0.85">
      <c r="B3" s="53" t="s">
        <v>238</v>
      </c>
      <c r="C3" s="54" t="str">
        <f>TEXT(Yearstart,"dd/mm/yyyy")&amp;" to "&amp;TEXT(Yearending,"dd/mm/yyyy")</f>
        <v>01/07/2020 to 30/06/2021</v>
      </c>
      <c r="D3" s="47"/>
      <c r="E3" s="47"/>
    </row>
    <row r="4" spans="2:9" ht="20.65" x14ac:dyDescent="0.6">
      <c r="B4" s="20"/>
    </row>
    <row r="5" spans="2:9" ht="15" x14ac:dyDescent="0.4">
      <c r="B5" s="32" t="s">
        <v>237</v>
      </c>
    </row>
    <row r="6" spans="2:9" ht="13.15" x14ac:dyDescent="0.4">
      <c r="B6" s="24"/>
      <c r="C6" s="27"/>
      <c r="D6" s="27"/>
      <c r="E6" s="27"/>
      <c r="G6" s="33"/>
      <c r="H6" s="29"/>
      <c r="I6" s="29"/>
    </row>
    <row r="7" spans="2:9" ht="57" customHeight="1" x14ac:dyDescent="0.35">
      <c r="B7" s="521" t="s">
        <v>137</v>
      </c>
      <c r="C7" s="522"/>
      <c r="D7" s="522"/>
      <c r="E7" s="523"/>
    </row>
    <row r="8" spans="2:9" ht="13.5" customHeight="1" x14ac:dyDescent="0.35">
      <c r="B8" s="524" t="s">
        <v>723</v>
      </c>
      <c r="C8" s="525"/>
      <c r="D8" s="525"/>
      <c r="E8" s="526"/>
    </row>
    <row r="9" spans="2:9" ht="13.5" customHeight="1" x14ac:dyDescent="0.35">
      <c r="B9" s="520"/>
      <c r="C9" s="520"/>
      <c r="D9" s="520"/>
      <c r="E9" s="520"/>
    </row>
    <row r="10" spans="2:9" ht="13.5" customHeight="1" x14ac:dyDescent="0.35">
      <c r="B10" s="520"/>
      <c r="C10" s="520"/>
      <c r="D10" s="520"/>
      <c r="E10" s="520"/>
    </row>
    <row r="11" spans="2:9" ht="13.5" customHeight="1" x14ac:dyDescent="0.35">
      <c r="B11" s="520"/>
      <c r="C11" s="520"/>
      <c r="D11" s="520"/>
      <c r="E11" s="520"/>
    </row>
    <row r="12" spans="2:9" ht="13.5" customHeight="1" x14ac:dyDescent="0.35">
      <c r="B12" s="520"/>
      <c r="C12" s="520"/>
      <c r="D12" s="520"/>
      <c r="E12" s="520"/>
    </row>
    <row r="13" spans="2:9" ht="13.5" customHeight="1" x14ac:dyDescent="0.35">
      <c r="B13" s="520"/>
      <c r="C13" s="520"/>
      <c r="D13" s="520"/>
      <c r="E13" s="520"/>
    </row>
  </sheetData>
  <mergeCells count="7">
    <mergeCell ref="B13:E13"/>
    <mergeCell ref="B7:E7"/>
    <mergeCell ref="B8:E8"/>
    <mergeCell ref="B9:E9"/>
    <mergeCell ref="B10:E10"/>
    <mergeCell ref="B11:E11"/>
    <mergeCell ref="B12:E12"/>
  </mergeCells>
  <pageMargins left="0.75" right="0.75" top="1" bottom="1" header="0.5" footer="0.5"/>
  <pageSetup paperSize="9" scale="59" orientation="landscape" r:id="rId1"/>
  <headerFooter alignWithMargins="0"/>
  <colBreaks count="1" manualBreakCount="1">
    <brk id="6" max="22"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7C9AB-7AED-48CB-A4DB-754F50AB297F}">
  <sheetPr>
    <tabColor rgb="FFFFE9D9"/>
  </sheetPr>
  <dimension ref="A1"/>
  <sheetViews>
    <sheetView zoomScale="80" zoomScaleNormal="80" workbookViewId="0"/>
  </sheetViews>
  <sheetFormatPr defaultRowHeight="12.75" x14ac:dyDescent="0.35"/>
  <cols>
    <col min="1" max="16384" width="9.06640625" style="360"/>
  </cols>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L52"/>
  <sheetViews>
    <sheetView zoomScale="80" zoomScaleNormal="80" workbookViewId="0"/>
  </sheetViews>
  <sheetFormatPr defaultColWidth="9.1328125" defaultRowHeight="12.75" x14ac:dyDescent="0.35"/>
  <cols>
    <col min="1" max="1" width="11.86328125" style="22" customWidth="1"/>
    <col min="2" max="2" width="22.3984375" style="22" customWidth="1"/>
    <col min="3" max="12" width="14.265625" style="22" customWidth="1"/>
    <col min="13" max="16384" width="9.1328125" style="22"/>
  </cols>
  <sheetData>
    <row r="1" spans="2:12" ht="20.65" x14ac:dyDescent="0.6">
      <c r="B1" s="23" t="s">
        <v>228</v>
      </c>
      <c r="C1" s="21"/>
      <c r="D1" s="21"/>
    </row>
    <row r="2" spans="2:12" ht="13.9" x14ac:dyDescent="0.4">
      <c r="B2" s="51" t="str">
        <f>Tradingname</f>
        <v>GOLDFIELDS GAS TRANSMISSION PTY LTD</v>
      </c>
      <c r="C2" s="52"/>
    </row>
    <row r="3" spans="2:12" ht="15.75" customHeight="1" x14ac:dyDescent="0.85">
      <c r="B3" s="53" t="s">
        <v>179</v>
      </c>
      <c r="C3" s="54">
        <f>Yearending</f>
        <v>44377</v>
      </c>
      <c r="D3" s="47"/>
    </row>
    <row r="4" spans="2:12" ht="20.65" x14ac:dyDescent="0.6">
      <c r="B4" s="20"/>
    </row>
    <row r="5" spans="2:12" ht="14.25" x14ac:dyDescent="0.4">
      <c r="B5" s="394" t="s">
        <v>652</v>
      </c>
      <c r="C5" s="395"/>
      <c r="D5" s="395"/>
      <c r="E5" s="395"/>
      <c r="F5" s="395"/>
      <c r="G5" s="395"/>
      <c r="H5" s="395"/>
      <c r="I5" s="395"/>
      <c r="J5" s="395"/>
      <c r="K5" s="395"/>
      <c r="L5" s="395"/>
    </row>
    <row r="6" spans="2:12" ht="13.15" thickBot="1" x14ac:dyDescent="0.4">
      <c r="B6" s="396"/>
      <c r="C6" s="395"/>
      <c r="D6" s="395"/>
      <c r="E6" s="395"/>
      <c r="F6" s="395"/>
      <c r="G6" s="395"/>
      <c r="H6" s="395"/>
      <c r="I6" s="395"/>
      <c r="J6" s="395"/>
      <c r="K6" s="395"/>
      <c r="L6" s="395"/>
    </row>
    <row r="7" spans="2:12" ht="44.75" customHeight="1" thickBot="1" x14ac:dyDescent="0.4">
      <c r="B7" s="420" t="s">
        <v>653</v>
      </c>
      <c r="C7" s="527" t="s">
        <v>721</v>
      </c>
      <c r="D7" s="528"/>
      <c r="E7" s="528"/>
      <c r="F7" s="528"/>
      <c r="G7" s="528"/>
      <c r="H7" s="528"/>
      <c r="I7" s="528"/>
      <c r="J7" s="528"/>
      <c r="K7" s="528"/>
      <c r="L7" s="529"/>
    </row>
    <row r="8" spans="2:12" s="396" customFormat="1" ht="31.5" customHeight="1" thickBot="1" x14ac:dyDescent="0.4">
      <c r="B8" s="419" t="s">
        <v>276</v>
      </c>
      <c r="C8" s="527" t="s">
        <v>715</v>
      </c>
      <c r="D8" s="528"/>
      <c r="E8" s="528"/>
      <c r="F8" s="528"/>
      <c r="G8" s="528"/>
      <c r="H8" s="528"/>
      <c r="I8" s="528"/>
      <c r="J8" s="528"/>
      <c r="K8" s="528"/>
      <c r="L8" s="529"/>
    </row>
    <row r="9" spans="2:12" ht="18.399999999999999" customHeight="1" thickBot="1" x14ac:dyDescent="0.4">
      <c r="B9" s="398">
        <v>1.1000000000000001</v>
      </c>
      <c r="C9" s="530" t="s">
        <v>654</v>
      </c>
      <c r="D9" s="531"/>
      <c r="E9" s="531"/>
      <c r="F9" s="531"/>
      <c r="G9" s="531"/>
      <c r="H9" s="531"/>
      <c r="I9" s="531"/>
      <c r="J9" s="531"/>
      <c r="K9" s="531"/>
      <c r="L9" s="532"/>
    </row>
    <row r="10" spans="2:12" ht="31.9" customHeight="1" thickBot="1" x14ac:dyDescent="0.4">
      <c r="B10" s="419">
        <v>1.2</v>
      </c>
      <c r="C10" s="527" t="s">
        <v>655</v>
      </c>
      <c r="D10" s="528"/>
      <c r="E10" s="528"/>
      <c r="F10" s="528"/>
      <c r="G10" s="528"/>
      <c r="H10" s="528"/>
      <c r="I10" s="528"/>
      <c r="J10" s="528"/>
      <c r="K10" s="528"/>
      <c r="L10" s="529"/>
    </row>
    <row r="11" spans="2:12" ht="29.25" customHeight="1" x14ac:dyDescent="0.35">
      <c r="B11" s="536">
        <v>2.1</v>
      </c>
      <c r="C11" s="580" t="s">
        <v>694</v>
      </c>
      <c r="D11" s="581"/>
      <c r="E11" s="581"/>
      <c r="F11" s="581"/>
      <c r="G11" s="581"/>
      <c r="H11" s="581"/>
      <c r="I11" s="581"/>
      <c r="J11" s="581"/>
      <c r="K11" s="581"/>
      <c r="L11" s="582"/>
    </row>
    <row r="12" spans="2:12" ht="16.5" customHeight="1" thickBot="1" x14ac:dyDescent="0.4">
      <c r="B12" s="538"/>
      <c r="C12" s="583" t="s">
        <v>695</v>
      </c>
      <c r="D12" s="584"/>
      <c r="E12" s="584"/>
      <c r="F12" s="584"/>
      <c r="G12" s="584"/>
      <c r="H12" s="584"/>
      <c r="I12" s="584"/>
      <c r="J12" s="584"/>
      <c r="K12" s="584"/>
      <c r="L12" s="585"/>
    </row>
    <row r="13" spans="2:12" ht="223.15" customHeight="1" thickBot="1" x14ac:dyDescent="0.4">
      <c r="B13" s="537"/>
      <c r="C13" s="539" t="s">
        <v>717</v>
      </c>
      <c r="D13" s="540"/>
      <c r="E13" s="540"/>
      <c r="F13" s="540"/>
      <c r="G13" s="540"/>
      <c r="H13" s="540"/>
      <c r="I13" s="540"/>
      <c r="J13" s="540"/>
      <c r="K13" s="540"/>
      <c r="L13" s="541"/>
    </row>
    <row r="14" spans="2:12" ht="71.650000000000006" customHeight="1" thickBot="1" x14ac:dyDescent="0.4">
      <c r="B14" s="398" t="s">
        <v>370</v>
      </c>
      <c r="C14" s="530" t="s">
        <v>696</v>
      </c>
      <c r="D14" s="531"/>
      <c r="E14" s="531"/>
      <c r="F14" s="531"/>
      <c r="G14" s="531"/>
      <c r="H14" s="531"/>
      <c r="I14" s="531"/>
      <c r="J14" s="531"/>
      <c r="K14" s="531"/>
      <c r="L14" s="532"/>
    </row>
    <row r="15" spans="2:12" ht="13.15" customHeight="1" x14ac:dyDescent="0.35">
      <c r="B15" s="556" t="s">
        <v>359</v>
      </c>
      <c r="C15" s="547" t="s">
        <v>656</v>
      </c>
      <c r="D15" s="548"/>
      <c r="E15" s="548"/>
      <c r="F15" s="548"/>
      <c r="G15" s="548"/>
      <c r="H15" s="548"/>
      <c r="I15" s="548"/>
      <c r="J15" s="548"/>
      <c r="K15" s="548"/>
      <c r="L15" s="549"/>
    </row>
    <row r="16" spans="2:12" ht="47.65" customHeight="1" x14ac:dyDescent="0.35">
      <c r="B16" s="557"/>
      <c r="C16" s="543" t="s">
        <v>657</v>
      </c>
      <c r="D16" s="544"/>
      <c r="E16" s="544"/>
      <c r="F16" s="544"/>
      <c r="G16" s="544"/>
      <c r="H16" s="544"/>
      <c r="I16" s="544"/>
      <c r="J16" s="544"/>
      <c r="K16" s="544"/>
      <c r="L16" s="545"/>
    </row>
    <row r="17" spans="2:12" ht="48" customHeight="1" x14ac:dyDescent="0.35">
      <c r="B17" s="557"/>
      <c r="C17" s="543" t="s">
        <v>718</v>
      </c>
      <c r="D17" s="544"/>
      <c r="E17" s="544"/>
      <c r="F17" s="544"/>
      <c r="G17" s="544"/>
      <c r="H17" s="544"/>
      <c r="I17" s="544"/>
      <c r="J17" s="544"/>
      <c r="K17" s="544"/>
      <c r="L17" s="545"/>
    </row>
    <row r="18" spans="2:12" ht="45" customHeight="1" x14ac:dyDescent="0.35">
      <c r="B18" s="557"/>
      <c r="C18" s="402" t="s">
        <v>658</v>
      </c>
      <c r="D18" s="404" t="s">
        <v>659</v>
      </c>
      <c r="E18" s="404" t="s">
        <v>660</v>
      </c>
      <c r="F18" s="587"/>
      <c r="G18" s="405"/>
      <c r="H18" s="405"/>
      <c r="I18" s="405"/>
      <c r="J18" s="405"/>
      <c r="K18" s="405"/>
      <c r="L18" s="588"/>
    </row>
    <row r="19" spans="2:12" ht="13.5" x14ac:dyDescent="0.35">
      <c r="B19" s="557"/>
      <c r="C19" s="421" t="s">
        <v>584</v>
      </c>
      <c r="D19" s="422" t="s">
        <v>584</v>
      </c>
      <c r="E19" s="422" t="s">
        <v>584</v>
      </c>
      <c r="F19" s="587"/>
      <c r="G19" s="405"/>
      <c r="H19" s="405"/>
      <c r="I19" s="405"/>
      <c r="J19" s="405"/>
      <c r="K19" s="405"/>
      <c r="L19" s="588"/>
    </row>
    <row r="20" spans="2:12" ht="13.5" customHeight="1" x14ac:dyDescent="0.35">
      <c r="B20" s="557"/>
      <c r="C20" s="560">
        <v>210841</v>
      </c>
      <c r="D20" s="561">
        <f>C20</f>
        <v>210841</v>
      </c>
      <c r="E20" s="561">
        <f>C20-D20</f>
        <v>0</v>
      </c>
      <c r="F20" s="558" t="s">
        <v>662</v>
      </c>
      <c r="G20" s="558"/>
      <c r="H20" s="558"/>
      <c r="I20" s="558"/>
      <c r="J20" s="558"/>
      <c r="K20" s="558"/>
      <c r="L20" s="559"/>
    </row>
    <row r="21" spans="2:12" ht="13.5" customHeight="1" x14ac:dyDescent="0.35">
      <c r="B21" s="557"/>
      <c r="C21" s="560"/>
      <c r="D21" s="561"/>
      <c r="E21" s="561"/>
      <c r="F21" s="558"/>
      <c r="G21" s="558"/>
      <c r="H21" s="558"/>
      <c r="I21" s="558"/>
      <c r="J21" s="558"/>
      <c r="K21" s="558"/>
      <c r="L21" s="559"/>
    </row>
    <row r="22" spans="2:12" x14ac:dyDescent="0.35">
      <c r="B22" s="557"/>
      <c r="C22" s="562">
        <v>-213191</v>
      </c>
      <c r="D22" s="561">
        <v>0</v>
      </c>
      <c r="E22" s="586">
        <f>C22-D22</f>
        <v>-213191</v>
      </c>
      <c r="F22" s="558" t="s">
        <v>663</v>
      </c>
      <c r="G22" s="558"/>
      <c r="H22" s="558"/>
      <c r="I22" s="558"/>
      <c r="J22" s="558"/>
      <c r="K22" s="558"/>
      <c r="L22" s="559"/>
    </row>
    <row r="23" spans="2:12" ht="13.5" customHeight="1" x14ac:dyDescent="0.35">
      <c r="B23" s="557"/>
      <c r="C23" s="562"/>
      <c r="D23" s="561"/>
      <c r="E23" s="586"/>
      <c r="F23" s="558"/>
      <c r="G23" s="558"/>
      <c r="H23" s="558"/>
      <c r="I23" s="558"/>
      <c r="J23" s="558"/>
      <c r="K23" s="558"/>
      <c r="L23" s="559"/>
    </row>
    <row r="24" spans="2:12" x14ac:dyDescent="0.35">
      <c r="B24" s="557"/>
      <c r="C24" s="593">
        <f>SUM(C20:C23)</f>
        <v>-2350</v>
      </c>
      <c r="D24" s="591">
        <f t="shared" ref="D24:E24" si="0">SUM(D20:D23)</f>
        <v>210841</v>
      </c>
      <c r="E24" s="589">
        <f t="shared" si="0"/>
        <v>-213191</v>
      </c>
      <c r="F24" s="558" t="s">
        <v>664</v>
      </c>
      <c r="G24" s="558"/>
      <c r="H24" s="558"/>
      <c r="I24" s="558"/>
      <c r="J24" s="558"/>
      <c r="K24" s="558"/>
      <c r="L24" s="559"/>
    </row>
    <row r="25" spans="2:12" ht="13.9" customHeight="1" thickBot="1" x14ac:dyDescent="0.4">
      <c r="B25" s="557"/>
      <c r="C25" s="594"/>
      <c r="D25" s="592"/>
      <c r="E25" s="590"/>
      <c r="F25" s="558"/>
      <c r="G25" s="558"/>
      <c r="H25" s="558"/>
      <c r="I25" s="558"/>
      <c r="J25" s="558"/>
      <c r="K25" s="558"/>
      <c r="L25" s="559"/>
    </row>
    <row r="26" spans="2:12" ht="13.9" thickTop="1" x14ac:dyDescent="0.35">
      <c r="B26" s="557"/>
      <c r="C26" s="397"/>
      <c r="D26" s="400"/>
      <c r="E26" s="401"/>
      <c r="F26" s="403"/>
      <c r="G26" s="403"/>
      <c r="H26" s="403"/>
      <c r="I26" s="403"/>
      <c r="J26" s="403"/>
      <c r="K26" s="403"/>
      <c r="L26" s="399"/>
    </row>
    <row r="27" spans="2:12" ht="32.25" customHeight="1" thickBot="1" x14ac:dyDescent="0.4">
      <c r="B27" s="557"/>
      <c r="C27" s="543" t="s">
        <v>722</v>
      </c>
      <c r="D27" s="544"/>
      <c r="E27" s="544"/>
      <c r="F27" s="544"/>
      <c r="G27" s="544"/>
      <c r="H27" s="544"/>
      <c r="I27" s="544"/>
      <c r="J27" s="544"/>
      <c r="K27" s="544"/>
      <c r="L27" s="545"/>
    </row>
    <row r="28" spans="2:12" ht="30.4" customHeight="1" x14ac:dyDescent="0.35">
      <c r="B28" s="542">
        <v>3.1</v>
      </c>
      <c r="C28" s="595" t="s">
        <v>701</v>
      </c>
      <c r="D28" s="596"/>
      <c r="E28" s="596"/>
      <c r="F28" s="596"/>
      <c r="G28" s="596"/>
      <c r="H28" s="596"/>
      <c r="I28" s="596"/>
      <c r="J28" s="596"/>
      <c r="K28" s="596"/>
      <c r="L28" s="597"/>
    </row>
    <row r="29" spans="2:12" ht="30" customHeight="1" x14ac:dyDescent="0.35">
      <c r="B29" s="538"/>
      <c r="C29" s="574" t="s">
        <v>665</v>
      </c>
      <c r="D29" s="575"/>
      <c r="E29" s="575"/>
      <c r="F29" s="575"/>
      <c r="G29" s="575"/>
      <c r="H29" s="575"/>
      <c r="I29" s="575"/>
      <c r="J29" s="575"/>
      <c r="K29" s="575"/>
      <c r="L29" s="576"/>
    </row>
    <row r="30" spans="2:12" ht="16.899999999999999" customHeight="1" thickBot="1" x14ac:dyDescent="0.4">
      <c r="B30" s="546"/>
      <c r="C30" s="577" t="s">
        <v>666</v>
      </c>
      <c r="D30" s="578"/>
      <c r="E30" s="578"/>
      <c r="F30" s="578"/>
      <c r="G30" s="578"/>
      <c r="H30" s="578"/>
      <c r="I30" s="578"/>
      <c r="J30" s="578"/>
      <c r="K30" s="578"/>
      <c r="L30" s="579"/>
    </row>
    <row r="31" spans="2:12" ht="42" customHeight="1" thickBot="1" x14ac:dyDescent="0.4">
      <c r="B31" s="419" t="s">
        <v>274</v>
      </c>
      <c r="C31" s="527" t="s">
        <v>697</v>
      </c>
      <c r="D31" s="528"/>
      <c r="E31" s="528"/>
      <c r="F31" s="528"/>
      <c r="G31" s="528"/>
      <c r="H31" s="528"/>
      <c r="I31" s="528"/>
      <c r="J31" s="528"/>
      <c r="K31" s="528"/>
      <c r="L31" s="529"/>
    </row>
    <row r="32" spans="2:12" ht="13.5" customHeight="1" x14ac:dyDescent="0.35">
      <c r="B32" s="536" t="s">
        <v>258</v>
      </c>
      <c r="C32" s="527" t="s">
        <v>698</v>
      </c>
      <c r="D32" s="528"/>
      <c r="E32" s="528"/>
      <c r="F32" s="528"/>
      <c r="G32" s="528"/>
      <c r="H32" s="528"/>
      <c r="I32" s="528"/>
      <c r="J32" s="528"/>
      <c r="K32" s="528"/>
      <c r="L32" s="529"/>
    </row>
    <row r="33" spans="2:12" ht="13.9" customHeight="1" thickBot="1" x14ac:dyDescent="0.4">
      <c r="B33" s="537"/>
      <c r="C33" s="539" t="s">
        <v>667</v>
      </c>
      <c r="D33" s="540"/>
      <c r="E33" s="540"/>
      <c r="F33" s="540"/>
      <c r="G33" s="540"/>
      <c r="H33" s="540"/>
      <c r="I33" s="540"/>
      <c r="J33" s="540"/>
      <c r="K33" s="540"/>
      <c r="L33" s="541"/>
    </row>
    <row r="34" spans="2:12" ht="13.5" customHeight="1" x14ac:dyDescent="0.35">
      <c r="B34" s="542" t="s">
        <v>285</v>
      </c>
      <c r="C34" s="527" t="s">
        <v>668</v>
      </c>
      <c r="D34" s="528"/>
      <c r="E34" s="528"/>
      <c r="F34" s="528"/>
      <c r="G34" s="528"/>
      <c r="H34" s="528"/>
      <c r="I34" s="528"/>
      <c r="J34" s="528"/>
      <c r="K34" s="528"/>
      <c r="L34" s="529"/>
    </row>
    <row r="35" spans="2:12" ht="13.9" customHeight="1" thickBot="1" x14ac:dyDescent="0.4">
      <c r="B35" s="538"/>
      <c r="C35" s="543" t="s">
        <v>667</v>
      </c>
      <c r="D35" s="544"/>
      <c r="E35" s="544"/>
      <c r="F35" s="544"/>
      <c r="G35" s="544"/>
      <c r="H35" s="544"/>
      <c r="I35" s="544"/>
      <c r="J35" s="544"/>
      <c r="K35" s="544"/>
      <c r="L35" s="545"/>
    </row>
    <row r="36" spans="2:12" ht="33" customHeight="1" thickBot="1" x14ac:dyDescent="0.4">
      <c r="B36" s="398">
        <v>3.4</v>
      </c>
      <c r="C36" s="530" t="s">
        <v>669</v>
      </c>
      <c r="D36" s="531"/>
      <c r="E36" s="531"/>
      <c r="F36" s="531"/>
      <c r="G36" s="531"/>
      <c r="H36" s="531"/>
      <c r="I36" s="531"/>
      <c r="J36" s="531"/>
      <c r="K36" s="531"/>
      <c r="L36" s="532"/>
    </row>
    <row r="37" spans="2:12" ht="63" customHeight="1" thickBot="1" x14ac:dyDescent="0.4">
      <c r="B37" s="572">
        <v>4.0999999999999996</v>
      </c>
      <c r="C37" s="539" t="s">
        <v>720</v>
      </c>
      <c r="D37" s="540"/>
      <c r="E37" s="540"/>
      <c r="F37" s="540"/>
      <c r="G37" s="540"/>
      <c r="H37" s="540"/>
      <c r="I37" s="540"/>
      <c r="J37" s="540"/>
      <c r="K37" s="540"/>
      <c r="L37" s="541"/>
    </row>
    <row r="38" spans="2:12" ht="35.25" customHeight="1" x14ac:dyDescent="0.35">
      <c r="B38" s="573"/>
      <c r="C38" s="563" t="s">
        <v>670</v>
      </c>
      <c r="D38" s="564"/>
      <c r="E38" s="564"/>
      <c r="F38" s="564"/>
      <c r="G38" s="564"/>
      <c r="H38" s="564"/>
      <c r="I38" s="564"/>
      <c r="J38" s="564"/>
      <c r="K38" s="564"/>
      <c r="L38" s="565"/>
    </row>
    <row r="39" spans="2:12" ht="17.25" customHeight="1" x14ac:dyDescent="0.35">
      <c r="B39" s="573"/>
      <c r="C39" s="533" t="s">
        <v>671</v>
      </c>
      <c r="D39" s="534"/>
      <c r="E39" s="534"/>
      <c r="F39" s="534"/>
      <c r="G39" s="534"/>
      <c r="H39" s="534"/>
      <c r="I39" s="534"/>
      <c r="J39" s="534"/>
      <c r="K39" s="534"/>
      <c r="L39" s="535"/>
    </row>
    <row r="40" spans="2:12" ht="32.25" customHeight="1" x14ac:dyDescent="0.35">
      <c r="B40" s="573"/>
      <c r="C40" s="533" t="s">
        <v>714</v>
      </c>
      <c r="D40" s="534"/>
      <c r="E40" s="534"/>
      <c r="F40" s="534"/>
      <c r="G40" s="534"/>
      <c r="H40" s="534"/>
      <c r="I40" s="534"/>
      <c r="J40" s="534"/>
      <c r="K40" s="534"/>
      <c r="L40" s="535"/>
    </row>
    <row r="41" spans="2:12" ht="33" customHeight="1" x14ac:dyDescent="0.35">
      <c r="B41" s="573"/>
      <c r="C41" s="533" t="s">
        <v>672</v>
      </c>
      <c r="D41" s="534"/>
      <c r="E41" s="534"/>
      <c r="F41" s="534"/>
      <c r="G41" s="534"/>
      <c r="H41" s="534"/>
      <c r="I41" s="534"/>
      <c r="J41" s="534"/>
      <c r="K41" s="534"/>
      <c r="L41" s="535"/>
    </row>
    <row r="42" spans="2:12" ht="35.25" customHeight="1" x14ac:dyDescent="0.35">
      <c r="B42" s="573"/>
      <c r="C42" s="533" t="s">
        <v>673</v>
      </c>
      <c r="D42" s="534"/>
      <c r="E42" s="534"/>
      <c r="F42" s="534"/>
      <c r="G42" s="534"/>
      <c r="H42" s="534"/>
      <c r="I42" s="534"/>
      <c r="J42" s="534"/>
      <c r="K42" s="534"/>
      <c r="L42" s="535"/>
    </row>
    <row r="43" spans="2:12" ht="61.5" customHeight="1" x14ac:dyDescent="0.35">
      <c r="B43" s="573"/>
      <c r="C43" s="533" t="s">
        <v>674</v>
      </c>
      <c r="D43" s="534"/>
      <c r="E43" s="534"/>
      <c r="F43" s="534"/>
      <c r="G43" s="534"/>
      <c r="H43" s="534"/>
      <c r="I43" s="534"/>
      <c r="J43" s="534"/>
      <c r="K43" s="534"/>
      <c r="L43" s="535"/>
    </row>
    <row r="44" spans="2:12" ht="34.5" customHeight="1" x14ac:dyDescent="0.35">
      <c r="B44" s="573"/>
      <c r="C44" s="566" t="s">
        <v>675</v>
      </c>
      <c r="D44" s="567"/>
      <c r="E44" s="567"/>
      <c r="F44" s="567"/>
      <c r="G44" s="567"/>
      <c r="H44" s="567"/>
      <c r="I44" s="567"/>
      <c r="J44" s="567"/>
      <c r="K44" s="567"/>
      <c r="L44" s="568"/>
    </row>
    <row r="45" spans="2:12" ht="195.75" customHeight="1" x14ac:dyDescent="0.35">
      <c r="B45" s="573"/>
      <c r="C45" s="550" t="s">
        <v>716</v>
      </c>
      <c r="D45" s="551"/>
      <c r="E45" s="551"/>
      <c r="F45" s="551"/>
      <c r="G45" s="551"/>
      <c r="H45" s="551"/>
      <c r="I45" s="551"/>
      <c r="J45" s="551"/>
      <c r="K45" s="551"/>
      <c r="L45" s="552"/>
    </row>
    <row r="46" spans="2:12" ht="32.25" customHeight="1" x14ac:dyDescent="0.35">
      <c r="B46" s="423"/>
      <c r="C46" s="569" t="s">
        <v>699</v>
      </c>
      <c r="D46" s="570"/>
      <c r="E46" s="570"/>
      <c r="F46" s="570"/>
      <c r="G46" s="570"/>
      <c r="H46" s="570"/>
      <c r="I46" s="570"/>
      <c r="J46" s="570"/>
      <c r="K46" s="570"/>
      <c r="L46" s="571"/>
    </row>
    <row r="47" spans="2:12" ht="17.25" customHeight="1" thickBot="1" x14ac:dyDescent="0.4">
      <c r="B47" s="423"/>
      <c r="C47" s="553" t="s">
        <v>700</v>
      </c>
      <c r="D47" s="554"/>
      <c r="E47" s="554"/>
      <c r="F47" s="554"/>
      <c r="G47" s="554"/>
      <c r="H47" s="554"/>
      <c r="I47" s="554"/>
      <c r="J47" s="554"/>
      <c r="K47" s="554"/>
      <c r="L47" s="555"/>
    </row>
    <row r="48" spans="2:12" ht="85.15" customHeight="1" thickBot="1" x14ac:dyDescent="0.4">
      <c r="B48" s="398" t="s">
        <v>676</v>
      </c>
      <c r="C48" s="530" t="s">
        <v>719</v>
      </c>
      <c r="D48" s="531"/>
      <c r="E48" s="531"/>
      <c r="F48" s="531"/>
      <c r="G48" s="531"/>
      <c r="H48" s="531"/>
      <c r="I48" s="531"/>
      <c r="J48" s="531"/>
      <c r="K48" s="531"/>
      <c r="L48" s="532"/>
    </row>
    <row r="49" spans="2:12" ht="13.5" customHeight="1" x14ac:dyDescent="0.35">
      <c r="B49" s="536">
        <v>5.0999999999999996</v>
      </c>
      <c r="C49" s="527" t="s">
        <v>677</v>
      </c>
      <c r="D49" s="528"/>
      <c r="E49" s="528"/>
      <c r="F49" s="528"/>
      <c r="G49" s="528"/>
      <c r="H49" s="528"/>
      <c r="I49" s="528"/>
      <c r="J49" s="528"/>
      <c r="K49" s="528"/>
      <c r="L49" s="529"/>
    </row>
    <row r="50" spans="2:12" ht="19.5" customHeight="1" x14ac:dyDescent="0.35">
      <c r="B50" s="538"/>
      <c r="C50" s="550"/>
      <c r="D50" s="551"/>
      <c r="E50" s="551"/>
      <c r="F50" s="551"/>
      <c r="G50" s="551"/>
      <c r="H50" s="551"/>
      <c r="I50" s="551"/>
      <c r="J50" s="551"/>
      <c r="K50" s="551"/>
      <c r="L50" s="552"/>
    </row>
    <row r="51" spans="2:12" ht="19.5" customHeight="1" x14ac:dyDescent="0.35">
      <c r="B51" s="538"/>
      <c r="C51" s="543" t="s">
        <v>678</v>
      </c>
      <c r="D51" s="544"/>
      <c r="E51" s="544"/>
      <c r="F51" s="544"/>
      <c r="G51" s="544"/>
      <c r="H51" s="544"/>
      <c r="I51" s="544"/>
      <c r="J51" s="544"/>
      <c r="K51" s="544"/>
      <c r="L51" s="545"/>
    </row>
    <row r="52" spans="2:12" ht="13.9" customHeight="1" thickBot="1" x14ac:dyDescent="0.4">
      <c r="B52" s="546"/>
      <c r="C52" s="539"/>
      <c r="D52" s="540"/>
      <c r="E52" s="540"/>
      <c r="F52" s="540"/>
      <c r="G52" s="540"/>
      <c r="H52" s="540"/>
      <c r="I52" s="540"/>
      <c r="J52" s="540"/>
      <c r="K52" s="540"/>
      <c r="L52" s="541"/>
    </row>
  </sheetData>
  <mergeCells count="56">
    <mergeCell ref="B37:B45"/>
    <mergeCell ref="C29:L29"/>
    <mergeCell ref="C30:L30"/>
    <mergeCell ref="C11:L11"/>
    <mergeCell ref="C12:L12"/>
    <mergeCell ref="C14:L14"/>
    <mergeCell ref="E22:E23"/>
    <mergeCell ref="F18:F19"/>
    <mergeCell ref="C13:L13"/>
    <mergeCell ref="L18:L19"/>
    <mergeCell ref="E24:E25"/>
    <mergeCell ref="D24:D25"/>
    <mergeCell ref="C24:C25"/>
    <mergeCell ref="C41:L41"/>
    <mergeCell ref="C28:L28"/>
    <mergeCell ref="C37:L37"/>
    <mergeCell ref="C51:L52"/>
    <mergeCell ref="C49:L50"/>
    <mergeCell ref="C36:L36"/>
    <mergeCell ref="C42:L42"/>
    <mergeCell ref="C48:L48"/>
    <mergeCell ref="C43:L43"/>
    <mergeCell ref="C44:L44"/>
    <mergeCell ref="C46:L46"/>
    <mergeCell ref="B49:B52"/>
    <mergeCell ref="C27:L27"/>
    <mergeCell ref="C45:L45"/>
    <mergeCell ref="C47:L47"/>
    <mergeCell ref="B15:B27"/>
    <mergeCell ref="C17:L17"/>
    <mergeCell ref="F24:L25"/>
    <mergeCell ref="F22:L23"/>
    <mergeCell ref="F20:L21"/>
    <mergeCell ref="C20:C21"/>
    <mergeCell ref="D20:D21"/>
    <mergeCell ref="E20:E21"/>
    <mergeCell ref="C22:C23"/>
    <mergeCell ref="D22:D23"/>
    <mergeCell ref="C38:L38"/>
    <mergeCell ref="C39:L39"/>
    <mergeCell ref="C7:L7"/>
    <mergeCell ref="C9:L9"/>
    <mergeCell ref="C10:L10"/>
    <mergeCell ref="C40:L40"/>
    <mergeCell ref="B32:B33"/>
    <mergeCell ref="C32:L32"/>
    <mergeCell ref="B11:B13"/>
    <mergeCell ref="C33:L33"/>
    <mergeCell ref="B34:B35"/>
    <mergeCell ref="C34:L34"/>
    <mergeCell ref="C35:L35"/>
    <mergeCell ref="C31:L31"/>
    <mergeCell ref="B28:B30"/>
    <mergeCell ref="C16:L16"/>
    <mergeCell ref="C15:L15"/>
    <mergeCell ref="C8:L8"/>
  </mergeCells>
  <pageMargins left="0.25" right="0.25" top="0.75" bottom="0.75" header="0.3" footer="0.3"/>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3CCCC"/>
    <pageSetUpPr fitToPage="1"/>
  </sheetPr>
  <dimension ref="A1:P95"/>
  <sheetViews>
    <sheetView zoomScale="80" zoomScaleNormal="80" workbookViewId="0"/>
  </sheetViews>
  <sheetFormatPr defaultColWidth="9" defaultRowHeight="12.75" x14ac:dyDescent="0.35"/>
  <cols>
    <col min="1" max="1" width="10.86328125" style="182" customWidth="1"/>
    <col min="2" max="2" width="15.86328125" style="189" customWidth="1"/>
    <col min="3" max="3" width="27.3984375" style="182" customWidth="1"/>
    <col min="4" max="4" width="22.86328125" style="189" customWidth="1"/>
    <col min="5" max="5" width="23.59765625" style="182" customWidth="1"/>
    <col min="6" max="6" width="25.1328125" style="182" customWidth="1"/>
    <col min="7" max="7" width="63.86328125" style="182" customWidth="1"/>
    <col min="8" max="8" width="19.1328125" style="196" customWidth="1"/>
    <col min="9" max="9" width="16.59765625" style="196" customWidth="1"/>
    <col min="10" max="10" width="12.3984375" style="196" customWidth="1"/>
    <col min="11" max="11" width="9.86328125" style="196" customWidth="1"/>
    <col min="12" max="12" width="9" style="196" customWidth="1"/>
    <col min="13" max="13" width="9" style="196"/>
    <col min="14" max="14" width="11.1328125" style="196" customWidth="1"/>
    <col min="15" max="15" width="9" style="196"/>
    <col min="16" max="16" width="82.1328125" style="196" customWidth="1"/>
    <col min="17" max="16384" width="9" style="182"/>
  </cols>
  <sheetData>
    <row r="1" spans="1:16" ht="22.35" customHeight="1" x14ac:dyDescent="0.35">
      <c r="H1" s="195"/>
    </row>
    <row r="2" spans="1:16" ht="28.5" customHeight="1" x14ac:dyDescent="0.35">
      <c r="A2" s="202" t="s">
        <v>239</v>
      </c>
      <c r="B2" s="203" t="s">
        <v>240</v>
      </c>
      <c r="C2" s="202" t="s">
        <v>241</v>
      </c>
      <c r="D2" s="202" t="s">
        <v>242</v>
      </c>
      <c r="E2" s="202" t="s">
        <v>243</v>
      </c>
      <c r="F2" s="202" t="s">
        <v>244</v>
      </c>
      <c r="G2" s="202" t="s">
        <v>245</v>
      </c>
      <c r="H2" s="197"/>
      <c r="I2" s="197"/>
      <c r="J2" s="197"/>
      <c r="K2" s="197"/>
      <c r="L2" s="197"/>
      <c r="M2" s="197"/>
      <c r="N2" s="197"/>
      <c r="O2" s="197"/>
      <c r="P2" s="197"/>
    </row>
    <row r="3" spans="1:16" s="185" customFormat="1" ht="25.5" x14ac:dyDescent="0.35">
      <c r="A3" s="183">
        <v>44084</v>
      </c>
      <c r="B3" s="184">
        <v>1</v>
      </c>
      <c r="C3" s="187" t="s">
        <v>248</v>
      </c>
      <c r="D3" s="190"/>
      <c r="E3" s="188"/>
      <c r="F3" s="188" t="s">
        <v>249</v>
      </c>
      <c r="G3" s="188" t="s">
        <v>327</v>
      </c>
      <c r="H3" s="198"/>
      <c r="I3" s="199"/>
      <c r="J3" s="199"/>
      <c r="K3" s="199"/>
      <c r="L3" s="199"/>
      <c r="M3" s="199"/>
      <c r="N3" s="199"/>
      <c r="O3" s="199"/>
      <c r="P3" s="200"/>
    </row>
    <row r="4" spans="1:16" s="185" customFormat="1" ht="25.5" x14ac:dyDescent="0.35">
      <c r="A4" s="183">
        <v>44084</v>
      </c>
      <c r="B4" s="184">
        <f>B3+1</f>
        <v>2</v>
      </c>
      <c r="C4" s="187" t="s">
        <v>250</v>
      </c>
      <c r="D4" s="191">
        <v>2.1</v>
      </c>
      <c r="E4" s="188" t="s">
        <v>251</v>
      </c>
      <c r="F4" s="187" t="s">
        <v>252</v>
      </c>
      <c r="G4" s="188" t="s">
        <v>253</v>
      </c>
      <c r="H4" s="198"/>
      <c r="I4" s="199"/>
      <c r="J4" s="199"/>
      <c r="K4" s="199"/>
      <c r="L4" s="199"/>
      <c r="M4" s="199"/>
      <c r="N4" s="199"/>
      <c r="O4" s="199"/>
      <c r="P4" s="200"/>
    </row>
    <row r="5" spans="1:16" s="185" customFormat="1" ht="25.5" x14ac:dyDescent="0.35">
      <c r="A5" s="183">
        <v>44084</v>
      </c>
      <c r="B5" s="184">
        <f>B4+1</f>
        <v>3</v>
      </c>
      <c r="C5" s="187" t="s">
        <v>515</v>
      </c>
      <c r="D5" s="190">
        <v>3.1</v>
      </c>
      <c r="E5" s="188" t="s">
        <v>254</v>
      </c>
      <c r="F5" s="187" t="s">
        <v>255</v>
      </c>
      <c r="G5" s="188" t="s">
        <v>256</v>
      </c>
      <c r="H5" s="198"/>
      <c r="I5" s="199"/>
      <c r="J5" s="199"/>
      <c r="K5" s="199"/>
      <c r="L5" s="199"/>
      <c r="M5" s="199"/>
      <c r="N5" s="199"/>
      <c r="O5" s="199"/>
      <c r="P5" s="200"/>
    </row>
    <row r="6" spans="1:16" s="185" customFormat="1" ht="25.5" x14ac:dyDescent="0.35">
      <c r="A6" s="183">
        <v>44084</v>
      </c>
      <c r="B6" s="184">
        <f t="shared" ref="B6:B69" si="0">B5+1</f>
        <v>4</v>
      </c>
      <c r="C6" s="187" t="s">
        <v>257</v>
      </c>
      <c r="D6" s="190" t="s">
        <v>258</v>
      </c>
      <c r="E6" s="188" t="s">
        <v>259</v>
      </c>
      <c r="F6" s="187" t="s">
        <v>260</v>
      </c>
      <c r="G6" s="188" t="s">
        <v>261</v>
      </c>
      <c r="H6" s="198"/>
      <c r="I6" s="199"/>
      <c r="J6" s="199"/>
      <c r="K6" s="199"/>
      <c r="L6" s="199"/>
      <c r="M6" s="199"/>
      <c r="N6" s="199"/>
      <c r="O6" s="199"/>
      <c r="P6" s="200"/>
    </row>
    <row r="7" spans="1:16" s="185" customFormat="1" ht="48.75" customHeight="1" x14ac:dyDescent="0.35">
      <c r="A7" s="183">
        <v>44084</v>
      </c>
      <c r="B7" s="184">
        <f t="shared" si="0"/>
        <v>5</v>
      </c>
      <c r="C7" s="187" t="s">
        <v>257</v>
      </c>
      <c r="D7" s="190" t="s">
        <v>258</v>
      </c>
      <c r="E7" s="188" t="s">
        <v>262</v>
      </c>
      <c r="F7" s="187" t="s">
        <v>263</v>
      </c>
      <c r="G7" s="188" t="s">
        <v>264</v>
      </c>
      <c r="H7" s="198"/>
      <c r="I7" s="199"/>
      <c r="J7" s="199"/>
      <c r="K7" s="199"/>
      <c r="L7" s="199"/>
      <c r="M7" s="199"/>
      <c r="N7" s="199"/>
      <c r="O7" s="199"/>
      <c r="P7" s="200"/>
    </row>
    <row r="8" spans="1:16" s="185" customFormat="1" ht="99" customHeight="1" x14ac:dyDescent="0.35">
      <c r="A8" s="183">
        <v>44084</v>
      </c>
      <c r="B8" s="184">
        <f t="shared" si="0"/>
        <v>6</v>
      </c>
      <c r="C8" s="187" t="s">
        <v>257</v>
      </c>
      <c r="D8" s="190" t="s">
        <v>258</v>
      </c>
      <c r="E8" s="188" t="s">
        <v>265</v>
      </c>
      <c r="F8" s="187" t="s">
        <v>266</v>
      </c>
      <c r="G8" s="188" t="s">
        <v>267</v>
      </c>
      <c r="H8" s="198"/>
      <c r="I8" s="199"/>
      <c r="J8" s="199"/>
      <c r="K8" s="199"/>
      <c r="L8" s="199"/>
      <c r="M8" s="199"/>
      <c r="N8" s="199"/>
      <c r="O8" s="199"/>
      <c r="P8" s="200"/>
    </row>
    <row r="9" spans="1:16" s="185" customFormat="1" ht="33" customHeight="1" x14ac:dyDescent="0.35">
      <c r="A9" s="183">
        <v>44084</v>
      </c>
      <c r="B9" s="184">
        <f t="shared" si="0"/>
        <v>7</v>
      </c>
      <c r="C9" s="187" t="s">
        <v>515</v>
      </c>
      <c r="D9" s="190">
        <v>3.1</v>
      </c>
      <c r="E9" s="188" t="s">
        <v>268</v>
      </c>
      <c r="F9" s="187" t="s">
        <v>269</v>
      </c>
      <c r="G9" s="188" t="s">
        <v>270</v>
      </c>
      <c r="H9" s="198"/>
      <c r="I9" s="199"/>
      <c r="J9" s="199"/>
      <c r="K9" s="199"/>
      <c r="L9" s="199"/>
      <c r="M9" s="199"/>
      <c r="N9" s="199"/>
      <c r="O9" s="199"/>
      <c r="P9" s="200"/>
    </row>
    <row r="10" spans="1:16" s="185" customFormat="1" x14ac:dyDescent="0.35">
      <c r="A10" s="183">
        <v>44084</v>
      </c>
      <c r="B10" s="184">
        <f t="shared" si="0"/>
        <v>8</v>
      </c>
      <c r="C10" s="187" t="s">
        <v>515</v>
      </c>
      <c r="D10" s="190">
        <v>3.1</v>
      </c>
      <c r="E10" s="187" t="s">
        <v>330</v>
      </c>
      <c r="F10" s="187" t="s">
        <v>246</v>
      </c>
      <c r="G10" s="194" t="s">
        <v>271</v>
      </c>
      <c r="H10" s="198"/>
      <c r="I10" s="199"/>
      <c r="J10" s="199"/>
      <c r="K10" s="199"/>
      <c r="L10" s="199"/>
      <c r="M10" s="199"/>
      <c r="N10" s="199"/>
      <c r="O10" s="199"/>
      <c r="P10" s="200"/>
    </row>
    <row r="11" spans="1:16" s="185" customFormat="1" ht="25.5" x14ac:dyDescent="0.35">
      <c r="A11" s="183">
        <v>44084</v>
      </c>
      <c r="B11" s="184">
        <f t="shared" si="0"/>
        <v>9</v>
      </c>
      <c r="C11" s="187" t="s">
        <v>515</v>
      </c>
      <c r="D11" s="190">
        <v>3.1</v>
      </c>
      <c r="E11" s="188" t="s">
        <v>272</v>
      </c>
      <c r="F11" s="187" t="s">
        <v>273</v>
      </c>
      <c r="G11" s="188" t="s">
        <v>326</v>
      </c>
      <c r="H11" s="198"/>
      <c r="I11" s="199"/>
      <c r="J11" s="199"/>
      <c r="K11" s="199"/>
      <c r="L11" s="199"/>
      <c r="M11" s="199"/>
      <c r="N11" s="199"/>
      <c r="O11" s="199"/>
      <c r="P11" s="200"/>
    </row>
    <row r="12" spans="1:16" s="185" customFormat="1" ht="12.75" customHeight="1" x14ac:dyDescent="0.35">
      <c r="A12" s="183">
        <v>44084</v>
      </c>
      <c r="B12" s="184">
        <f t="shared" si="0"/>
        <v>10</v>
      </c>
      <c r="C12" s="187" t="s">
        <v>247</v>
      </c>
      <c r="D12" s="190" t="s">
        <v>274</v>
      </c>
      <c r="E12" s="201" t="s">
        <v>328</v>
      </c>
      <c r="F12" s="187" t="s">
        <v>269</v>
      </c>
      <c r="G12" s="188" t="s">
        <v>275</v>
      </c>
      <c r="H12" s="198"/>
      <c r="I12" s="199"/>
      <c r="J12" s="199"/>
      <c r="K12" s="199"/>
      <c r="L12" s="199"/>
      <c r="M12" s="199"/>
      <c r="N12" s="199"/>
      <c r="O12" s="199"/>
      <c r="P12" s="200"/>
    </row>
    <row r="13" spans="1:16" s="185" customFormat="1" x14ac:dyDescent="0.35">
      <c r="A13" s="183">
        <v>44084</v>
      </c>
      <c r="B13" s="184">
        <f t="shared" si="0"/>
        <v>11</v>
      </c>
      <c r="C13" s="187" t="s">
        <v>276</v>
      </c>
      <c r="D13" s="190" t="s">
        <v>158</v>
      </c>
      <c r="E13" s="188" t="s">
        <v>277</v>
      </c>
      <c r="F13" s="187" t="s">
        <v>314</v>
      </c>
      <c r="G13" s="188" t="s">
        <v>278</v>
      </c>
      <c r="H13" s="198"/>
      <c r="I13" s="199"/>
      <c r="J13" s="199"/>
      <c r="K13" s="199"/>
      <c r="L13" s="199"/>
      <c r="M13" s="199"/>
      <c r="N13" s="199"/>
      <c r="O13" s="199"/>
      <c r="P13" s="200"/>
    </row>
    <row r="14" spans="1:16" s="185" customFormat="1" ht="38.25" x14ac:dyDescent="0.35">
      <c r="A14" s="183">
        <v>44084</v>
      </c>
      <c r="B14" s="184">
        <f t="shared" si="0"/>
        <v>12</v>
      </c>
      <c r="C14" s="187" t="s">
        <v>279</v>
      </c>
      <c r="D14" s="190" t="s">
        <v>280</v>
      </c>
      <c r="E14" s="188" t="s">
        <v>281</v>
      </c>
      <c r="F14" s="188" t="s">
        <v>282</v>
      </c>
      <c r="G14" s="188" t="s">
        <v>283</v>
      </c>
      <c r="H14" s="198"/>
      <c r="I14" s="199"/>
      <c r="J14" s="199"/>
      <c r="K14" s="199"/>
      <c r="L14" s="199"/>
      <c r="M14" s="199"/>
      <c r="N14" s="199"/>
      <c r="O14" s="199"/>
      <c r="P14" s="200"/>
    </row>
    <row r="15" spans="1:16" s="185" customFormat="1" x14ac:dyDescent="0.35">
      <c r="A15" s="183">
        <v>44084</v>
      </c>
      <c r="B15" s="184">
        <f t="shared" si="0"/>
        <v>13</v>
      </c>
      <c r="C15" s="187" t="s">
        <v>257</v>
      </c>
      <c r="D15" s="190"/>
      <c r="E15" s="188"/>
      <c r="F15" s="187"/>
      <c r="G15" s="188" t="s">
        <v>331</v>
      </c>
      <c r="H15" s="198"/>
      <c r="I15" s="199"/>
      <c r="J15" s="199"/>
      <c r="K15" s="199"/>
      <c r="L15" s="199"/>
      <c r="M15" s="199"/>
      <c r="N15" s="199"/>
      <c r="O15" s="199"/>
      <c r="P15" s="200"/>
    </row>
    <row r="16" spans="1:16" s="185" customFormat="1" x14ac:dyDescent="0.35">
      <c r="A16" s="183">
        <v>44084</v>
      </c>
      <c r="B16" s="184">
        <f t="shared" si="0"/>
        <v>14</v>
      </c>
      <c r="C16" s="187" t="s">
        <v>284</v>
      </c>
      <c r="D16" s="190" t="s">
        <v>285</v>
      </c>
      <c r="E16" s="188" t="s">
        <v>286</v>
      </c>
      <c r="F16" s="187" t="s">
        <v>287</v>
      </c>
      <c r="G16" s="188" t="s">
        <v>288</v>
      </c>
      <c r="H16" s="198"/>
      <c r="I16" s="199"/>
      <c r="J16" s="199"/>
      <c r="K16" s="199"/>
      <c r="L16" s="199"/>
      <c r="M16" s="199"/>
      <c r="N16" s="199"/>
      <c r="O16" s="199"/>
      <c r="P16" s="200"/>
    </row>
    <row r="17" spans="1:16" s="185" customFormat="1" x14ac:dyDescent="0.35">
      <c r="A17" s="183">
        <v>44084</v>
      </c>
      <c r="B17" s="184">
        <f t="shared" si="0"/>
        <v>15</v>
      </c>
      <c r="C17" s="187" t="s">
        <v>515</v>
      </c>
      <c r="D17" s="190">
        <v>3.1</v>
      </c>
      <c r="E17" s="188" t="s">
        <v>289</v>
      </c>
      <c r="F17" s="187" t="s">
        <v>269</v>
      </c>
      <c r="G17" s="188" t="s">
        <v>332</v>
      </c>
      <c r="H17" s="198"/>
      <c r="I17" s="199"/>
      <c r="J17" s="199"/>
      <c r="K17" s="199"/>
      <c r="L17" s="199"/>
      <c r="M17" s="199"/>
      <c r="N17" s="199"/>
      <c r="O17" s="199"/>
      <c r="P17" s="200"/>
    </row>
    <row r="18" spans="1:16" s="185" customFormat="1" x14ac:dyDescent="0.35">
      <c r="A18" s="183">
        <v>44084</v>
      </c>
      <c r="B18" s="184">
        <f t="shared" si="0"/>
        <v>16</v>
      </c>
      <c r="C18" s="187" t="s">
        <v>515</v>
      </c>
      <c r="D18" s="190">
        <v>3.1</v>
      </c>
      <c r="E18" s="188" t="s">
        <v>290</v>
      </c>
      <c r="F18" s="187" t="s">
        <v>246</v>
      </c>
      <c r="G18" s="188" t="s">
        <v>333</v>
      </c>
      <c r="H18" s="198"/>
      <c r="I18" s="199"/>
      <c r="J18" s="199"/>
      <c r="K18" s="199"/>
      <c r="L18" s="199"/>
      <c r="M18" s="199"/>
      <c r="N18" s="199"/>
      <c r="O18" s="199"/>
      <c r="P18" s="200"/>
    </row>
    <row r="19" spans="1:16" s="185" customFormat="1" x14ac:dyDescent="0.35">
      <c r="A19" s="183">
        <v>44084</v>
      </c>
      <c r="B19" s="184">
        <f t="shared" si="0"/>
        <v>17</v>
      </c>
      <c r="C19" s="187" t="s">
        <v>284</v>
      </c>
      <c r="D19" s="190" t="s">
        <v>258</v>
      </c>
      <c r="E19" s="188" t="s">
        <v>291</v>
      </c>
      <c r="F19" s="187" t="s">
        <v>292</v>
      </c>
      <c r="G19" s="188" t="s">
        <v>334</v>
      </c>
      <c r="H19" s="198"/>
      <c r="I19" s="199"/>
      <c r="J19" s="199"/>
      <c r="K19" s="199"/>
      <c r="L19" s="199"/>
      <c r="M19" s="199"/>
      <c r="N19" s="199"/>
      <c r="O19" s="199"/>
      <c r="P19" s="200"/>
    </row>
    <row r="20" spans="1:16" s="185" customFormat="1" x14ac:dyDescent="0.35">
      <c r="A20" s="183">
        <v>44084</v>
      </c>
      <c r="B20" s="184">
        <f t="shared" si="0"/>
        <v>18</v>
      </c>
      <c r="C20" s="187" t="s">
        <v>284</v>
      </c>
      <c r="D20" s="190" t="s">
        <v>285</v>
      </c>
      <c r="E20" s="201" t="s">
        <v>329</v>
      </c>
      <c r="F20" s="187" t="s">
        <v>292</v>
      </c>
      <c r="G20" s="188" t="s">
        <v>335</v>
      </c>
      <c r="H20" s="198"/>
      <c r="I20" s="199"/>
      <c r="J20" s="199"/>
      <c r="K20" s="199"/>
      <c r="L20" s="199"/>
      <c r="M20" s="199"/>
      <c r="N20" s="199"/>
      <c r="O20" s="199"/>
      <c r="P20" s="200"/>
    </row>
    <row r="21" spans="1:16" s="185" customFormat="1" x14ac:dyDescent="0.35">
      <c r="A21" s="183">
        <v>44084</v>
      </c>
      <c r="B21" s="184">
        <f t="shared" si="0"/>
        <v>19</v>
      </c>
      <c r="C21" s="187" t="s">
        <v>293</v>
      </c>
      <c r="D21" s="190">
        <v>4.0999999999999996</v>
      </c>
      <c r="E21" s="188" t="s">
        <v>294</v>
      </c>
      <c r="F21" s="187" t="s">
        <v>269</v>
      </c>
      <c r="G21" s="188" t="s">
        <v>295</v>
      </c>
      <c r="H21" s="198"/>
      <c r="I21" s="199"/>
      <c r="J21" s="199"/>
      <c r="K21" s="199"/>
      <c r="L21" s="199"/>
      <c r="M21" s="199"/>
      <c r="N21" s="199"/>
      <c r="O21" s="199"/>
      <c r="P21" s="200"/>
    </row>
    <row r="22" spans="1:16" s="185" customFormat="1" x14ac:dyDescent="0.35">
      <c r="A22" s="183">
        <v>44084</v>
      </c>
      <c r="B22" s="184">
        <f t="shared" si="0"/>
        <v>20</v>
      </c>
      <c r="C22" s="187" t="s">
        <v>293</v>
      </c>
      <c r="D22" s="190">
        <v>4.0999999999999996</v>
      </c>
      <c r="E22" s="188" t="s">
        <v>296</v>
      </c>
      <c r="F22" s="187" t="s">
        <v>297</v>
      </c>
      <c r="G22" s="188" t="s">
        <v>336</v>
      </c>
      <c r="H22" s="198"/>
      <c r="I22" s="199"/>
      <c r="J22" s="199"/>
      <c r="K22" s="199"/>
      <c r="L22" s="199"/>
      <c r="M22" s="199"/>
      <c r="N22" s="199"/>
      <c r="O22" s="199"/>
      <c r="P22" s="200"/>
    </row>
    <row r="23" spans="1:16" s="185" customFormat="1" ht="27" customHeight="1" x14ac:dyDescent="0.35">
      <c r="A23" s="183">
        <v>44084</v>
      </c>
      <c r="B23" s="184">
        <f t="shared" si="0"/>
        <v>21</v>
      </c>
      <c r="C23" s="187" t="s">
        <v>293</v>
      </c>
      <c r="D23" s="190">
        <v>4.0999999999999996</v>
      </c>
      <c r="E23" s="188" t="s">
        <v>298</v>
      </c>
      <c r="F23" s="187" t="s">
        <v>246</v>
      </c>
      <c r="G23" s="188" t="s">
        <v>337</v>
      </c>
      <c r="H23" s="198"/>
      <c r="I23" s="199"/>
      <c r="J23" s="199"/>
      <c r="K23" s="199"/>
      <c r="L23" s="199"/>
      <c r="M23" s="199"/>
      <c r="N23" s="199"/>
      <c r="O23" s="199"/>
      <c r="P23" s="200"/>
    </row>
    <row r="24" spans="1:16" s="185" customFormat="1" ht="25.5" x14ac:dyDescent="0.35">
      <c r="A24" s="183">
        <v>44084</v>
      </c>
      <c r="B24" s="184">
        <f t="shared" si="0"/>
        <v>22</v>
      </c>
      <c r="C24" s="187" t="s">
        <v>284</v>
      </c>
      <c r="D24" s="190" t="s">
        <v>299</v>
      </c>
      <c r="E24" s="188" t="s">
        <v>300</v>
      </c>
      <c r="F24" s="187" t="s">
        <v>263</v>
      </c>
      <c r="G24" s="188" t="s">
        <v>301</v>
      </c>
      <c r="H24" s="198"/>
      <c r="I24" s="199"/>
      <c r="J24" s="199"/>
      <c r="K24" s="199"/>
      <c r="L24" s="199"/>
      <c r="M24" s="199"/>
      <c r="N24" s="199"/>
      <c r="O24" s="199"/>
      <c r="P24" s="200"/>
    </row>
    <row r="25" spans="1:16" s="185" customFormat="1" x14ac:dyDescent="0.35">
      <c r="A25" s="183">
        <v>44084</v>
      </c>
      <c r="B25" s="184">
        <f t="shared" si="0"/>
        <v>23</v>
      </c>
      <c r="C25" s="185" t="s">
        <v>257</v>
      </c>
      <c r="D25" s="185" t="s">
        <v>258</v>
      </c>
      <c r="E25" s="186" t="s">
        <v>304</v>
      </c>
      <c r="F25" s="185" t="s">
        <v>302</v>
      </c>
      <c r="G25" s="186" t="s">
        <v>325</v>
      </c>
      <c r="H25" s="198"/>
      <c r="I25" s="199"/>
      <c r="J25" s="199"/>
      <c r="K25" s="199"/>
      <c r="L25" s="199"/>
      <c r="M25" s="199"/>
      <c r="N25" s="199"/>
      <c r="O25" s="199"/>
      <c r="P25" s="200"/>
    </row>
    <row r="26" spans="1:16" s="185" customFormat="1" x14ac:dyDescent="0.35">
      <c r="A26" s="183">
        <v>44084</v>
      </c>
      <c r="B26" s="184">
        <f t="shared" si="0"/>
        <v>24</v>
      </c>
      <c r="C26" s="185" t="s">
        <v>257</v>
      </c>
      <c r="D26" s="185" t="s">
        <v>285</v>
      </c>
      <c r="E26" s="186" t="s">
        <v>303</v>
      </c>
      <c r="F26" s="185" t="s">
        <v>302</v>
      </c>
      <c r="G26" s="186" t="s">
        <v>325</v>
      </c>
      <c r="H26" s="198"/>
      <c r="I26" s="199"/>
      <c r="J26" s="199"/>
      <c r="K26" s="199"/>
      <c r="L26" s="199"/>
      <c r="M26" s="199"/>
      <c r="N26" s="199"/>
      <c r="O26" s="199"/>
      <c r="P26" s="200"/>
    </row>
    <row r="27" spans="1:16" s="185" customFormat="1" x14ac:dyDescent="0.35">
      <c r="A27" s="183">
        <v>44084</v>
      </c>
      <c r="B27" s="184">
        <f t="shared" si="0"/>
        <v>25</v>
      </c>
      <c r="C27" s="187" t="s">
        <v>247</v>
      </c>
      <c r="D27" s="190" t="s">
        <v>274</v>
      </c>
      <c r="E27" s="186" t="s">
        <v>313</v>
      </c>
      <c r="F27" s="185" t="s">
        <v>302</v>
      </c>
      <c r="G27" s="186" t="s">
        <v>325</v>
      </c>
      <c r="H27" s="198"/>
      <c r="I27" s="199"/>
      <c r="J27" s="199"/>
      <c r="K27" s="199"/>
      <c r="L27" s="199"/>
      <c r="M27" s="199"/>
      <c r="N27" s="199"/>
      <c r="O27" s="199"/>
      <c r="P27" s="200"/>
    </row>
    <row r="28" spans="1:16" s="185" customFormat="1" x14ac:dyDescent="0.35">
      <c r="A28" s="183">
        <v>44109</v>
      </c>
      <c r="B28" s="184">
        <f t="shared" si="0"/>
        <v>26</v>
      </c>
      <c r="C28" s="185" t="s">
        <v>276</v>
      </c>
      <c r="D28" s="185" t="s">
        <v>158</v>
      </c>
      <c r="E28" s="185" t="s">
        <v>317</v>
      </c>
      <c r="F28" s="185" t="s">
        <v>318</v>
      </c>
      <c r="G28" s="186" t="s">
        <v>319</v>
      </c>
      <c r="H28" s="199"/>
      <c r="I28" s="199"/>
      <c r="J28" s="199"/>
      <c r="K28" s="199"/>
      <c r="L28" s="199"/>
      <c r="M28" s="199"/>
      <c r="N28" s="199"/>
      <c r="O28" s="199"/>
      <c r="P28" s="199"/>
    </row>
    <row r="29" spans="1:16" s="185" customFormat="1" x14ac:dyDescent="0.35">
      <c r="A29" s="183">
        <v>44109</v>
      </c>
      <c r="B29" s="206">
        <f t="shared" si="0"/>
        <v>27</v>
      </c>
      <c r="C29" s="185" t="s">
        <v>247</v>
      </c>
      <c r="D29" s="185" t="s">
        <v>274</v>
      </c>
      <c r="E29" s="185" t="s">
        <v>321</v>
      </c>
      <c r="F29" s="185" t="s">
        <v>318</v>
      </c>
      <c r="G29" s="186" t="s">
        <v>322</v>
      </c>
      <c r="H29" s="199"/>
      <c r="I29" s="199"/>
      <c r="J29" s="199"/>
      <c r="K29" s="199"/>
      <c r="L29" s="199"/>
      <c r="M29" s="199"/>
      <c r="N29" s="199"/>
      <c r="O29" s="199"/>
      <c r="P29" s="199"/>
    </row>
    <row r="30" spans="1:16" x14ac:dyDescent="0.35">
      <c r="A30" s="183">
        <v>44109</v>
      </c>
      <c r="B30" s="206">
        <f t="shared" si="0"/>
        <v>28</v>
      </c>
      <c r="C30" s="185" t="s">
        <v>293</v>
      </c>
      <c r="D30" s="185" t="s">
        <v>274</v>
      </c>
      <c r="E30" s="185" t="s">
        <v>323</v>
      </c>
      <c r="F30" s="185" t="s">
        <v>318</v>
      </c>
      <c r="G30" s="186" t="s">
        <v>322</v>
      </c>
    </row>
    <row r="31" spans="1:16" x14ac:dyDescent="0.35">
      <c r="A31" s="391">
        <v>44377</v>
      </c>
      <c r="B31" s="206">
        <f t="shared" si="0"/>
        <v>29</v>
      </c>
      <c r="C31" s="234" t="s">
        <v>276</v>
      </c>
      <c r="D31" s="235"/>
      <c r="E31" s="236" t="s">
        <v>338</v>
      </c>
      <c r="F31" s="236" t="s">
        <v>339</v>
      </c>
      <c r="G31" s="236" t="s">
        <v>340</v>
      </c>
    </row>
    <row r="32" spans="1:16" x14ac:dyDescent="0.35">
      <c r="A32" s="391">
        <v>44377</v>
      </c>
      <c r="B32" s="206">
        <f t="shared" si="0"/>
        <v>30</v>
      </c>
      <c r="C32" s="234" t="s">
        <v>276</v>
      </c>
      <c r="D32" s="236"/>
      <c r="E32" s="236" t="s">
        <v>341</v>
      </c>
      <c r="F32" s="236" t="s">
        <v>339</v>
      </c>
      <c r="G32" s="236" t="s">
        <v>342</v>
      </c>
    </row>
    <row r="33" spans="1:16" ht="51" x14ac:dyDescent="0.35">
      <c r="A33" s="391">
        <v>44377</v>
      </c>
      <c r="B33" s="206">
        <f t="shared" si="0"/>
        <v>31</v>
      </c>
      <c r="C33" s="234" t="s">
        <v>276</v>
      </c>
      <c r="D33" s="236"/>
      <c r="E33" s="236" t="s">
        <v>343</v>
      </c>
      <c r="F33" s="236" t="s">
        <v>621</v>
      </c>
      <c r="G33" s="236" t="s">
        <v>622</v>
      </c>
    </row>
    <row r="34" spans="1:16" ht="25.5" x14ac:dyDescent="0.35">
      <c r="A34" s="391">
        <v>44377</v>
      </c>
      <c r="B34" s="206">
        <f t="shared" si="0"/>
        <v>32</v>
      </c>
      <c r="C34" s="234" t="s">
        <v>529</v>
      </c>
      <c r="D34" s="240"/>
      <c r="E34" s="236"/>
      <c r="F34" s="236" t="s">
        <v>530</v>
      </c>
      <c r="G34" s="238" t="s">
        <v>623</v>
      </c>
    </row>
    <row r="35" spans="1:16" ht="38.25" x14ac:dyDescent="0.35">
      <c r="A35" s="391">
        <v>44377</v>
      </c>
      <c r="B35" s="206">
        <f t="shared" si="0"/>
        <v>33</v>
      </c>
      <c r="C35" s="234" t="s">
        <v>344</v>
      </c>
      <c r="D35" s="236"/>
      <c r="E35" s="236"/>
      <c r="F35" s="236" t="s">
        <v>345</v>
      </c>
      <c r="G35" s="236" t="s">
        <v>346</v>
      </c>
    </row>
    <row r="36" spans="1:16" x14ac:dyDescent="0.35">
      <c r="A36" s="391">
        <v>44377</v>
      </c>
      <c r="B36" s="206">
        <f t="shared" si="0"/>
        <v>34</v>
      </c>
      <c r="C36" s="234" t="s">
        <v>347</v>
      </c>
      <c r="D36" s="236">
        <v>1.2</v>
      </c>
      <c r="E36" s="236" t="s">
        <v>348</v>
      </c>
      <c r="F36" s="236" t="s">
        <v>349</v>
      </c>
      <c r="G36" s="236" t="s">
        <v>350</v>
      </c>
    </row>
    <row r="37" spans="1:16" x14ac:dyDescent="0.35">
      <c r="A37" s="391">
        <v>44377</v>
      </c>
      <c r="B37" s="206">
        <f t="shared" si="0"/>
        <v>35</v>
      </c>
      <c r="C37" s="234" t="s">
        <v>347</v>
      </c>
      <c r="D37" s="236">
        <v>1.2</v>
      </c>
      <c r="E37" s="236" t="s">
        <v>534</v>
      </c>
      <c r="F37" s="236" t="s">
        <v>535</v>
      </c>
      <c r="G37" s="238" t="s">
        <v>536</v>
      </c>
    </row>
    <row r="38" spans="1:16" s="393" customFormat="1" x14ac:dyDescent="0.35">
      <c r="A38" s="391">
        <v>44377</v>
      </c>
      <c r="B38" s="206">
        <f t="shared" si="0"/>
        <v>36</v>
      </c>
      <c r="C38" s="234" t="s">
        <v>279</v>
      </c>
      <c r="D38" s="240" t="s">
        <v>280</v>
      </c>
      <c r="E38" s="236" t="s">
        <v>281</v>
      </c>
      <c r="F38" s="236" t="s">
        <v>380</v>
      </c>
      <c r="G38" s="238" t="s">
        <v>624</v>
      </c>
      <c r="H38" s="392"/>
      <c r="I38" s="392"/>
      <c r="J38" s="392"/>
      <c r="K38" s="392"/>
      <c r="L38" s="392"/>
      <c r="M38" s="392"/>
      <c r="N38" s="392"/>
      <c r="O38" s="392"/>
      <c r="P38" s="392"/>
    </row>
    <row r="39" spans="1:16" ht="63.75" x14ac:dyDescent="0.35">
      <c r="A39" s="391">
        <v>44377</v>
      </c>
      <c r="B39" s="206">
        <f t="shared" si="0"/>
        <v>37</v>
      </c>
      <c r="C39" s="234" t="s">
        <v>250</v>
      </c>
      <c r="D39" s="236">
        <v>2.1</v>
      </c>
      <c r="E39" s="236" t="s">
        <v>351</v>
      </c>
      <c r="F39" s="236" t="s">
        <v>352</v>
      </c>
      <c r="G39" s="236" t="s">
        <v>353</v>
      </c>
    </row>
    <row r="40" spans="1:16" ht="25.5" x14ac:dyDescent="0.35">
      <c r="A40" s="391">
        <v>44377</v>
      </c>
      <c r="B40" s="206">
        <f t="shared" si="0"/>
        <v>38</v>
      </c>
      <c r="C40" s="234" t="s">
        <v>250</v>
      </c>
      <c r="D40" s="236">
        <v>2.1</v>
      </c>
      <c r="E40" s="236" t="s">
        <v>354</v>
      </c>
      <c r="F40" s="234" t="s">
        <v>252</v>
      </c>
      <c r="G40" s="236" t="s">
        <v>355</v>
      </c>
    </row>
    <row r="41" spans="1:16" ht="25.5" x14ac:dyDescent="0.35">
      <c r="A41" s="391">
        <v>44377</v>
      </c>
      <c r="B41" s="206">
        <f t="shared" si="0"/>
        <v>39</v>
      </c>
      <c r="C41" s="234" t="s">
        <v>250</v>
      </c>
      <c r="D41" s="236">
        <v>2.1</v>
      </c>
      <c r="E41" s="236" t="s">
        <v>539</v>
      </c>
      <c r="F41" s="234" t="s">
        <v>380</v>
      </c>
      <c r="G41" s="236" t="s">
        <v>625</v>
      </c>
    </row>
    <row r="42" spans="1:16" x14ac:dyDescent="0.35">
      <c r="A42" s="391">
        <v>44377</v>
      </c>
      <c r="B42" s="206">
        <f t="shared" si="0"/>
        <v>40</v>
      </c>
      <c r="C42" s="234" t="s">
        <v>250</v>
      </c>
      <c r="D42" s="236">
        <v>2.1</v>
      </c>
      <c r="E42" s="236" t="s">
        <v>540</v>
      </c>
      <c r="F42" s="234" t="s">
        <v>252</v>
      </c>
      <c r="G42" s="238" t="s">
        <v>626</v>
      </c>
    </row>
    <row r="43" spans="1:16" ht="25.5" x14ac:dyDescent="0.35">
      <c r="A43" s="391">
        <v>44377</v>
      </c>
      <c r="B43" s="206">
        <f t="shared" si="0"/>
        <v>41</v>
      </c>
      <c r="C43" s="234" t="s">
        <v>250</v>
      </c>
      <c r="D43" s="236">
        <v>2.1</v>
      </c>
      <c r="E43" s="236" t="s">
        <v>356</v>
      </c>
      <c r="F43" s="234" t="s">
        <v>252</v>
      </c>
      <c r="G43" s="236" t="s">
        <v>357</v>
      </c>
    </row>
    <row r="44" spans="1:16" ht="38.25" x14ac:dyDescent="0.35">
      <c r="A44" s="391">
        <v>44377</v>
      </c>
      <c r="B44" s="206">
        <f t="shared" si="0"/>
        <v>42</v>
      </c>
      <c r="C44" s="234" t="s">
        <v>358</v>
      </c>
      <c r="D44" s="236" t="s">
        <v>359</v>
      </c>
      <c r="E44" s="236" t="s">
        <v>541</v>
      </c>
      <c r="F44" s="234" t="s">
        <v>360</v>
      </c>
      <c r="G44" s="236" t="s">
        <v>361</v>
      </c>
    </row>
    <row r="45" spans="1:16" ht="76.5" x14ac:dyDescent="0.35">
      <c r="A45" s="391">
        <v>44377</v>
      </c>
      <c r="B45" s="206">
        <f t="shared" si="0"/>
        <v>43</v>
      </c>
      <c r="C45" s="234" t="s">
        <v>358</v>
      </c>
      <c r="D45" s="236" t="s">
        <v>359</v>
      </c>
      <c r="E45" s="236" t="s">
        <v>362</v>
      </c>
      <c r="F45" s="234" t="s">
        <v>363</v>
      </c>
      <c r="G45" s="236" t="s">
        <v>627</v>
      </c>
    </row>
    <row r="46" spans="1:16" ht="38.25" x14ac:dyDescent="0.35">
      <c r="A46" s="391">
        <v>44377</v>
      </c>
      <c r="B46" s="206">
        <f t="shared" si="0"/>
        <v>44</v>
      </c>
      <c r="C46" s="234" t="s">
        <v>358</v>
      </c>
      <c r="D46" s="236" t="s">
        <v>359</v>
      </c>
      <c r="E46" s="236" t="s">
        <v>511</v>
      </c>
      <c r="F46" s="234" t="s">
        <v>628</v>
      </c>
      <c r="G46" s="236" t="s">
        <v>364</v>
      </c>
    </row>
    <row r="47" spans="1:16" ht="25.5" x14ac:dyDescent="0.35">
      <c r="A47" s="391">
        <v>44377</v>
      </c>
      <c r="B47" s="206">
        <f t="shared" si="0"/>
        <v>45</v>
      </c>
      <c r="C47" s="234" t="s">
        <v>358</v>
      </c>
      <c r="D47" s="236" t="s">
        <v>359</v>
      </c>
      <c r="E47" s="236" t="s">
        <v>365</v>
      </c>
      <c r="F47" s="234" t="s">
        <v>366</v>
      </c>
      <c r="G47" s="236" t="s">
        <v>512</v>
      </c>
    </row>
    <row r="48" spans="1:16" x14ac:dyDescent="0.35">
      <c r="A48" s="391">
        <v>44377</v>
      </c>
      <c r="B48" s="206">
        <f t="shared" si="0"/>
        <v>46</v>
      </c>
      <c r="C48" s="234" t="s">
        <v>358</v>
      </c>
      <c r="D48" s="236" t="s">
        <v>359</v>
      </c>
      <c r="E48" s="236" t="s">
        <v>367</v>
      </c>
      <c r="F48" s="234" t="s">
        <v>246</v>
      </c>
      <c r="G48" s="234" t="s">
        <v>368</v>
      </c>
    </row>
    <row r="49" spans="1:16" ht="25.5" x14ac:dyDescent="0.35">
      <c r="A49" s="391">
        <v>44377</v>
      </c>
      <c r="B49" s="206">
        <f t="shared" si="0"/>
        <v>47</v>
      </c>
      <c r="C49" s="234" t="s">
        <v>369</v>
      </c>
      <c r="D49" s="236" t="s">
        <v>370</v>
      </c>
      <c r="E49" s="236" t="s">
        <v>371</v>
      </c>
      <c r="F49" s="236" t="s">
        <v>513</v>
      </c>
      <c r="G49" s="236" t="s">
        <v>372</v>
      </c>
    </row>
    <row r="50" spans="1:16" ht="25.5" x14ac:dyDescent="0.35">
      <c r="A50" s="391">
        <v>44377</v>
      </c>
      <c r="B50" s="206">
        <f t="shared" si="0"/>
        <v>48</v>
      </c>
      <c r="C50" s="234" t="s">
        <v>373</v>
      </c>
      <c r="D50" s="236" t="s">
        <v>374</v>
      </c>
      <c r="E50" s="236" t="s">
        <v>375</v>
      </c>
      <c r="F50" s="234" t="s">
        <v>266</v>
      </c>
      <c r="G50" s="236" t="s">
        <v>376</v>
      </c>
    </row>
    <row r="51" spans="1:16" s="393" customFormat="1" x14ac:dyDescent="0.35">
      <c r="A51" s="391">
        <v>44377</v>
      </c>
      <c r="B51" s="206">
        <f t="shared" si="0"/>
        <v>49</v>
      </c>
      <c r="C51" s="234" t="s">
        <v>373</v>
      </c>
      <c r="D51" s="236" t="s">
        <v>374</v>
      </c>
      <c r="E51" s="236" t="s">
        <v>629</v>
      </c>
      <c r="F51" s="234" t="s">
        <v>380</v>
      </c>
      <c r="G51" s="238" t="s">
        <v>630</v>
      </c>
      <c r="H51" s="392"/>
      <c r="I51" s="392"/>
      <c r="J51" s="392"/>
      <c r="K51" s="392"/>
      <c r="L51" s="392"/>
      <c r="M51" s="392"/>
      <c r="N51" s="392"/>
      <c r="O51" s="392"/>
      <c r="P51" s="392"/>
    </row>
    <row r="52" spans="1:16" ht="25.5" x14ac:dyDescent="0.35">
      <c r="A52" s="391">
        <v>44377</v>
      </c>
      <c r="B52" s="206">
        <f t="shared" si="0"/>
        <v>50</v>
      </c>
      <c r="C52" s="234" t="s">
        <v>377</v>
      </c>
      <c r="D52" s="236" t="s">
        <v>378</v>
      </c>
      <c r="E52" s="236" t="s">
        <v>375</v>
      </c>
      <c r="F52" s="234" t="s">
        <v>266</v>
      </c>
      <c r="G52" s="236" t="s">
        <v>376</v>
      </c>
    </row>
    <row r="53" spans="1:16" x14ac:dyDescent="0.35">
      <c r="A53" s="391">
        <v>44377</v>
      </c>
      <c r="B53" s="206">
        <f t="shared" si="0"/>
        <v>51</v>
      </c>
      <c r="C53" s="234" t="s">
        <v>377</v>
      </c>
      <c r="D53" s="236" t="s">
        <v>378</v>
      </c>
      <c r="E53" s="236" t="s">
        <v>542</v>
      </c>
      <c r="F53" s="234" t="s">
        <v>252</v>
      </c>
      <c r="G53" s="236" t="s">
        <v>379</v>
      </c>
    </row>
    <row r="54" spans="1:16" x14ac:dyDescent="0.35">
      <c r="A54" s="391">
        <v>44377</v>
      </c>
      <c r="B54" s="206">
        <f t="shared" si="0"/>
        <v>52</v>
      </c>
      <c r="C54" s="234" t="s">
        <v>377</v>
      </c>
      <c r="D54" s="236" t="s">
        <v>378</v>
      </c>
      <c r="E54" s="236" t="s">
        <v>543</v>
      </c>
      <c r="F54" s="234" t="s">
        <v>380</v>
      </c>
      <c r="G54" s="236" t="s">
        <v>381</v>
      </c>
    </row>
    <row r="55" spans="1:16" x14ac:dyDescent="0.35">
      <c r="A55" s="391">
        <v>44377</v>
      </c>
      <c r="B55" s="206">
        <f t="shared" si="0"/>
        <v>53</v>
      </c>
      <c r="C55" s="234" t="s">
        <v>377</v>
      </c>
      <c r="D55" s="236" t="s">
        <v>378</v>
      </c>
      <c r="E55" s="236" t="s">
        <v>629</v>
      </c>
      <c r="F55" s="234" t="s">
        <v>380</v>
      </c>
      <c r="G55" s="238" t="s">
        <v>630</v>
      </c>
    </row>
    <row r="56" spans="1:16" ht="25.5" x14ac:dyDescent="0.35">
      <c r="A56" s="391">
        <v>44377</v>
      </c>
      <c r="B56" s="206">
        <f t="shared" si="0"/>
        <v>54</v>
      </c>
      <c r="C56" s="234" t="s">
        <v>515</v>
      </c>
      <c r="D56" s="236">
        <v>3.1</v>
      </c>
      <c r="E56" s="236" t="s">
        <v>544</v>
      </c>
      <c r="F56" s="234" t="s">
        <v>382</v>
      </c>
      <c r="G56" s="236" t="s">
        <v>383</v>
      </c>
    </row>
    <row r="57" spans="1:16" ht="25.5" x14ac:dyDescent="0.35">
      <c r="A57" s="391">
        <v>44377</v>
      </c>
      <c r="B57" s="206">
        <f t="shared" si="0"/>
        <v>55</v>
      </c>
      <c r="C57" s="234" t="s">
        <v>515</v>
      </c>
      <c r="D57" s="236">
        <v>3.1</v>
      </c>
      <c r="E57" s="236" t="s">
        <v>384</v>
      </c>
      <c r="F57" s="234" t="s">
        <v>349</v>
      </c>
      <c r="G57" s="236" t="s">
        <v>517</v>
      </c>
    </row>
    <row r="58" spans="1:16" ht="126.6" customHeight="1" x14ac:dyDescent="0.35">
      <c r="A58" s="391">
        <v>44377</v>
      </c>
      <c r="B58" s="206">
        <f t="shared" si="0"/>
        <v>56</v>
      </c>
      <c r="C58" s="234" t="s">
        <v>515</v>
      </c>
      <c r="D58" s="236">
        <v>3.1</v>
      </c>
      <c r="E58" s="236" t="s">
        <v>385</v>
      </c>
      <c r="F58" s="236" t="s">
        <v>533</v>
      </c>
      <c r="G58" s="236" t="s">
        <v>514</v>
      </c>
    </row>
    <row r="59" spans="1:16" ht="51" x14ac:dyDescent="0.35">
      <c r="A59" s="391">
        <v>44377</v>
      </c>
      <c r="B59" s="206">
        <f t="shared" si="0"/>
        <v>57</v>
      </c>
      <c r="C59" s="234" t="s">
        <v>515</v>
      </c>
      <c r="D59" s="234">
        <v>3.1</v>
      </c>
      <c r="E59" s="236" t="s">
        <v>631</v>
      </c>
      <c r="F59" s="236" t="s">
        <v>246</v>
      </c>
      <c r="G59" s="238" t="s">
        <v>531</v>
      </c>
    </row>
    <row r="60" spans="1:16" ht="38.25" x14ac:dyDescent="0.35">
      <c r="A60" s="391">
        <v>44377</v>
      </c>
      <c r="B60" s="206">
        <f t="shared" si="0"/>
        <v>58</v>
      </c>
      <c r="C60" s="234" t="s">
        <v>386</v>
      </c>
      <c r="D60" s="236"/>
      <c r="E60" s="236"/>
      <c r="F60" s="234" t="s">
        <v>387</v>
      </c>
      <c r="G60" s="236" t="s">
        <v>632</v>
      </c>
    </row>
    <row r="61" spans="1:16" s="393" customFormat="1" x14ac:dyDescent="0.35">
      <c r="A61" s="391">
        <v>44377</v>
      </c>
      <c r="B61" s="206">
        <f t="shared" si="0"/>
        <v>59</v>
      </c>
      <c r="C61" s="234" t="s">
        <v>386</v>
      </c>
      <c r="D61" s="240" t="s">
        <v>274</v>
      </c>
      <c r="E61" s="236" t="s">
        <v>582</v>
      </c>
      <c r="F61" s="234" t="s">
        <v>633</v>
      </c>
      <c r="G61" s="238" t="s">
        <v>634</v>
      </c>
      <c r="H61" s="392"/>
      <c r="I61" s="392"/>
      <c r="J61" s="392"/>
      <c r="K61" s="392"/>
      <c r="L61" s="392"/>
      <c r="M61" s="392"/>
      <c r="N61" s="392"/>
      <c r="O61" s="392"/>
      <c r="P61" s="392"/>
    </row>
    <row r="62" spans="1:16" x14ac:dyDescent="0.35">
      <c r="A62" s="391">
        <v>44377</v>
      </c>
      <c r="B62" s="206">
        <f t="shared" si="0"/>
        <v>60</v>
      </c>
      <c r="C62" s="234" t="s">
        <v>386</v>
      </c>
      <c r="D62" s="236" t="s">
        <v>274</v>
      </c>
      <c r="E62" s="236" t="s">
        <v>313</v>
      </c>
      <c r="F62" s="234" t="s">
        <v>380</v>
      </c>
      <c r="G62" s="236" t="s">
        <v>518</v>
      </c>
    </row>
    <row r="63" spans="1:16" ht="38.25" x14ac:dyDescent="0.35">
      <c r="A63" s="391">
        <v>44377</v>
      </c>
      <c r="B63" s="206">
        <f t="shared" si="0"/>
        <v>61</v>
      </c>
      <c r="C63" s="234" t="s">
        <v>389</v>
      </c>
      <c r="D63" s="236"/>
      <c r="E63" s="236"/>
      <c r="F63" s="234" t="s">
        <v>387</v>
      </c>
      <c r="G63" s="236" t="s">
        <v>635</v>
      </c>
    </row>
    <row r="64" spans="1:16" ht="38.25" x14ac:dyDescent="0.35">
      <c r="A64" s="391">
        <v>44377</v>
      </c>
      <c r="B64" s="206">
        <f t="shared" si="0"/>
        <v>62</v>
      </c>
      <c r="C64" s="237" t="s">
        <v>389</v>
      </c>
      <c r="D64" s="236" t="s">
        <v>636</v>
      </c>
      <c r="E64" s="236" t="s">
        <v>390</v>
      </c>
      <c r="F64" s="234" t="s">
        <v>380</v>
      </c>
      <c r="G64" s="236" t="s">
        <v>388</v>
      </c>
    </row>
    <row r="65" spans="1:16" x14ac:dyDescent="0.35">
      <c r="A65" s="391">
        <v>44377</v>
      </c>
      <c r="B65" s="206">
        <f t="shared" si="0"/>
        <v>63</v>
      </c>
      <c r="C65" s="237" t="s">
        <v>284</v>
      </c>
      <c r="D65" s="240"/>
      <c r="E65" s="236" t="s">
        <v>519</v>
      </c>
      <c r="F65" s="234" t="s">
        <v>263</v>
      </c>
      <c r="G65" s="238" t="s">
        <v>520</v>
      </c>
    </row>
    <row r="66" spans="1:16" ht="25.5" x14ac:dyDescent="0.35">
      <c r="A66" s="391">
        <v>44377</v>
      </c>
      <c r="B66" s="206">
        <f t="shared" si="0"/>
        <v>64</v>
      </c>
      <c r="C66" s="237" t="s">
        <v>284</v>
      </c>
      <c r="D66" s="236" t="s">
        <v>637</v>
      </c>
      <c r="E66" s="236" t="s">
        <v>545</v>
      </c>
      <c r="F66" s="234" t="s">
        <v>263</v>
      </c>
      <c r="G66" s="236" t="s">
        <v>521</v>
      </c>
    </row>
    <row r="67" spans="1:16" x14ac:dyDescent="0.35">
      <c r="A67" s="391">
        <v>44377</v>
      </c>
      <c r="B67" s="206">
        <f t="shared" si="0"/>
        <v>65</v>
      </c>
      <c r="C67" s="234" t="s">
        <v>284</v>
      </c>
      <c r="D67" s="236" t="s">
        <v>258</v>
      </c>
      <c r="E67" s="236" t="s">
        <v>291</v>
      </c>
      <c r="F67" s="234" t="s">
        <v>292</v>
      </c>
      <c r="G67" s="236" t="s">
        <v>391</v>
      </c>
    </row>
    <row r="68" spans="1:16" x14ac:dyDescent="0.35">
      <c r="A68" s="391">
        <v>44377</v>
      </c>
      <c r="B68" s="206">
        <f t="shared" si="0"/>
        <v>66</v>
      </c>
      <c r="C68" s="234" t="s">
        <v>284</v>
      </c>
      <c r="D68" s="236" t="s">
        <v>258</v>
      </c>
      <c r="E68" s="236" t="s">
        <v>392</v>
      </c>
      <c r="F68" s="234" t="s">
        <v>297</v>
      </c>
      <c r="G68" s="236" t="s">
        <v>393</v>
      </c>
    </row>
    <row r="69" spans="1:16" ht="25.5" x14ac:dyDescent="0.35">
      <c r="A69" s="391">
        <v>44377</v>
      </c>
      <c r="B69" s="206">
        <f t="shared" si="0"/>
        <v>67</v>
      </c>
      <c r="C69" s="234" t="s">
        <v>284</v>
      </c>
      <c r="D69" s="236" t="s">
        <v>638</v>
      </c>
      <c r="E69" s="236" t="s">
        <v>546</v>
      </c>
      <c r="F69" s="234" t="s">
        <v>380</v>
      </c>
      <c r="G69" s="236" t="s">
        <v>394</v>
      </c>
    </row>
    <row r="70" spans="1:16" ht="25.5" x14ac:dyDescent="0.35">
      <c r="A70" s="391">
        <v>44377</v>
      </c>
      <c r="B70" s="206">
        <f t="shared" ref="B70:B95" si="1">B69+1</f>
        <v>68</v>
      </c>
      <c r="C70" s="234" t="s">
        <v>284</v>
      </c>
      <c r="D70" s="238" t="s">
        <v>639</v>
      </c>
      <c r="E70" s="236" t="s">
        <v>551</v>
      </c>
      <c r="F70" s="234" t="s">
        <v>633</v>
      </c>
      <c r="G70" s="238" t="s">
        <v>640</v>
      </c>
    </row>
    <row r="71" spans="1:16" x14ac:dyDescent="0.35">
      <c r="A71" s="391">
        <v>44377</v>
      </c>
      <c r="B71" s="206">
        <f t="shared" si="1"/>
        <v>69</v>
      </c>
      <c r="C71" s="234" t="s">
        <v>284</v>
      </c>
      <c r="D71" s="236" t="s">
        <v>285</v>
      </c>
      <c r="E71" s="236" t="s">
        <v>522</v>
      </c>
      <c r="F71" s="234" t="s">
        <v>380</v>
      </c>
      <c r="G71" s="238" t="s">
        <v>523</v>
      </c>
    </row>
    <row r="72" spans="1:16" x14ac:dyDescent="0.35">
      <c r="A72" s="391">
        <v>44377</v>
      </c>
      <c r="B72" s="206">
        <f t="shared" si="1"/>
        <v>70</v>
      </c>
      <c r="C72" s="237" t="s">
        <v>284</v>
      </c>
      <c r="D72" s="236" t="s">
        <v>285</v>
      </c>
      <c r="E72" s="236" t="s">
        <v>329</v>
      </c>
      <c r="F72" s="234" t="s">
        <v>292</v>
      </c>
      <c r="G72" s="236" t="s">
        <v>391</v>
      </c>
    </row>
    <row r="73" spans="1:16" x14ac:dyDescent="0.35">
      <c r="A73" s="391">
        <v>44377</v>
      </c>
      <c r="B73" s="206">
        <f t="shared" si="1"/>
        <v>71</v>
      </c>
      <c r="C73" s="234" t="s">
        <v>395</v>
      </c>
      <c r="D73" s="234" t="s">
        <v>396</v>
      </c>
      <c r="E73" s="236" t="s">
        <v>397</v>
      </c>
      <c r="F73" s="234" t="s">
        <v>398</v>
      </c>
      <c r="G73" s="238" t="s">
        <v>524</v>
      </c>
    </row>
    <row r="74" spans="1:16" ht="25.5" x14ac:dyDescent="0.35">
      <c r="A74" s="391">
        <v>44377</v>
      </c>
      <c r="B74" s="206">
        <f t="shared" si="1"/>
        <v>72</v>
      </c>
      <c r="C74" s="234" t="s">
        <v>395</v>
      </c>
      <c r="D74" s="234" t="s">
        <v>396</v>
      </c>
      <c r="E74" s="236" t="s">
        <v>375</v>
      </c>
      <c r="F74" s="234" t="s">
        <v>266</v>
      </c>
      <c r="G74" s="238" t="s">
        <v>376</v>
      </c>
    </row>
    <row r="75" spans="1:16" s="393" customFormat="1" x14ac:dyDescent="0.35">
      <c r="A75" s="391">
        <v>44377</v>
      </c>
      <c r="B75" s="206">
        <f t="shared" si="1"/>
        <v>73</v>
      </c>
      <c r="C75" s="234" t="s">
        <v>395</v>
      </c>
      <c r="D75" s="240" t="s">
        <v>396</v>
      </c>
      <c r="E75" s="236" t="s">
        <v>629</v>
      </c>
      <c r="F75" s="234" t="s">
        <v>380</v>
      </c>
      <c r="G75" s="238" t="s">
        <v>630</v>
      </c>
      <c r="H75" s="392"/>
      <c r="I75" s="392"/>
      <c r="J75" s="392"/>
      <c r="K75" s="392"/>
      <c r="L75" s="392"/>
      <c r="M75" s="392"/>
      <c r="N75" s="392"/>
      <c r="O75" s="392"/>
      <c r="P75" s="392"/>
    </row>
    <row r="76" spans="1:16" x14ac:dyDescent="0.35">
      <c r="A76" s="391">
        <v>44377</v>
      </c>
      <c r="B76" s="206">
        <f t="shared" si="1"/>
        <v>74</v>
      </c>
      <c r="C76" s="234" t="s">
        <v>516</v>
      </c>
      <c r="D76" s="240"/>
      <c r="E76" s="236"/>
      <c r="F76" s="234" t="s">
        <v>387</v>
      </c>
      <c r="G76" s="238" t="s">
        <v>525</v>
      </c>
    </row>
    <row r="77" spans="1:16" ht="25.5" x14ac:dyDescent="0.35">
      <c r="A77" s="391">
        <v>44377</v>
      </c>
      <c r="B77" s="206">
        <f t="shared" si="1"/>
        <v>75</v>
      </c>
      <c r="C77" s="234" t="s">
        <v>516</v>
      </c>
      <c r="D77" s="234">
        <v>4.0999999999999996</v>
      </c>
      <c r="E77" s="236" t="s">
        <v>547</v>
      </c>
      <c r="F77" s="236" t="s">
        <v>352</v>
      </c>
      <c r="G77" s="238" t="s">
        <v>399</v>
      </c>
    </row>
    <row r="78" spans="1:16" ht="25.5" x14ac:dyDescent="0.35">
      <c r="A78" s="391">
        <v>44377</v>
      </c>
      <c r="B78" s="206">
        <f t="shared" si="1"/>
        <v>76</v>
      </c>
      <c r="C78" s="234" t="s">
        <v>516</v>
      </c>
      <c r="D78" s="234">
        <v>4.0999999999999996</v>
      </c>
      <c r="E78" s="236" t="s">
        <v>400</v>
      </c>
      <c r="F78" s="234" t="s">
        <v>252</v>
      </c>
      <c r="G78" s="238" t="s">
        <v>401</v>
      </c>
    </row>
    <row r="79" spans="1:16" x14ac:dyDescent="0.35">
      <c r="A79" s="391">
        <v>44377</v>
      </c>
      <c r="B79" s="206">
        <f t="shared" si="1"/>
        <v>77</v>
      </c>
      <c r="C79" s="234" t="s">
        <v>516</v>
      </c>
      <c r="D79" s="234">
        <v>4.0999999999999996</v>
      </c>
      <c r="E79" s="236" t="s">
        <v>402</v>
      </c>
      <c r="F79" s="234" t="s">
        <v>403</v>
      </c>
      <c r="G79" s="238" t="s">
        <v>404</v>
      </c>
    </row>
    <row r="80" spans="1:16" ht="25.5" x14ac:dyDescent="0.35">
      <c r="A80" s="391">
        <v>44377</v>
      </c>
      <c r="B80" s="206">
        <f t="shared" si="1"/>
        <v>78</v>
      </c>
      <c r="C80" s="234" t="s">
        <v>516</v>
      </c>
      <c r="D80" s="234">
        <v>4.0999999999999996</v>
      </c>
      <c r="E80" s="236" t="s">
        <v>407</v>
      </c>
      <c r="F80" s="234" t="s">
        <v>252</v>
      </c>
      <c r="G80" s="238" t="s">
        <v>408</v>
      </c>
    </row>
    <row r="81" spans="1:16" x14ac:dyDescent="0.35">
      <c r="A81" s="391">
        <v>44377</v>
      </c>
      <c r="B81" s="206">
        <f t="shared" si="1"/>
        <v>79</v>
      </c>
      <c r="C81" s="234" t="s">
        <v>516</v>
      </c>
      <c r="D81" s="234">
        <v>4.0999999999999996</v>
      </c>
      <c r="E81" s="236" t="s">
        <v>405</v>
      </c>
      <c r="F81" s="234" t="s">
        <v>252</v>
      </c>
      <c r="G81" s="238" t="s">
        <v>406</v>
      </c>
    </row>
    <row r="82" spans="1:16" ht="38.25" x14ac:dyDescent="0.35">
      <c r="A82" s="391">
        <v>44377</v>
      </c>
      <c r="B82" s="206">
        <f t="shared" si="1"/>
        <v>80</v>
      </c>
      <c r="C82" s="234" t="s">
        <v>526</v>
      </c>
      <c r="D82" s="234">
        <v>5.0999999999999996</v>
      </c>
      <c r="E82" s="236" t="s">
        <v>409</v>
      </c>
      <c r="F82" s="234" t="s">
        <v>410</v>
      </c>
      <c r="G82" s="238" t="s">
        <v>411</v>
      </c>
    </row>
    <row r="83" spans="1:16" ht="25.5" x14ac:dyDescent="0.35">
      <c r="A83" s="391">
        <v>44377</v>
      </c>
      <c r="B83" s="206">
        <f t="shared" si="1"/>
        <v>81</v>
      </c>
      <c r="C83" s="234" t="s">
        <v>526</v>
      </c>
      <c r="D83" s="234">
        <v>5.0999999999999996</v>
      </c>
      <c r="E83" s="236" t="s">
        <v>551</v>
      </c>
      <c r="F83" s="234" t="s">
        <v>410</v>
      </c>
      <c r="G83" s="238" t="s">
        <v>412</v>
      </c>
    </row>
    <row r="84" spans="1:16" x14ac:dyDescent="0.35">
      <c r="A84" s="391">
        <v>44377</v>
      </c>
      <c r="B84" s="206">
        <f t="shared" si="1"/>
        <v>82</v>
      </c>
      <c r="C84" s="234" t="s">
        <v>526</v>
      </c>
      <c r="D84" s="234">
        <v>5.0999999999999996</v>
      </c>
      <c r="E84" s="236" t="s">
        <v>548</v>
      </c>
      <c r="F84" s="234" t="s">
        <v>413</v>
      </c>
      <c r="G84" s="238" t="s">
        <v>414</v>
      </c>
    </row>
    <row r="85" spans="1:16" ht="63.75" x14ac:dyDescent="0.35">
      <c r="A85" s="391">
        <v>44377</v>
      </c>
      <c r="B85" s="206">
        <f t="shared" si="1"/>
        <v>83</v>
      </c>
      <c r="C85" s="234" t="s">
        <v>526</v>
      </c>
      <c r="D85" s="234">
        <v>5.0999999999999996</v>
      </c>
      <c r="E85" s="236" t="s">
        <v>415</v>
      </c>
      <c r="F85" s="236" t="s">
        <v>416</v>
      </c>
      <c r="G85" s="238" t="s">
        <v>549</v>
      </c>
    </row>
    <row r="86" spans="1:16" x14ac:dyDescent="0.35">
      <c r="A86" s="391">
        <v>44377</v>
      </c>
      <c r="B86" s="206">
        <f t="shared" si="1"/>
        <v>84</v>
      </c>
      <c r="C86" s="234" t="s">
        <v>526</v>
      </c>
      <c r="D86" s="234">
        <v>5.0999999999999996</v>
      </c>
      <c r="E86" s="236" t="s">
        <v>527</v>
      </c>
      <c r="F86" s="236" t="s">
        <v>380</v>
      </c>
      <c r="G86" s="238" t="s">
        <v>528</v>
      </c>
    </row>
    <row r="87" spans="1:16" ht="25.5" x14ac:dyDescent="0.35">
      <c r="A87" s="391">
        <v>44377</v>
      </c>
      <c r="B87" s="206">
        <f t="shared" si="1"/>
        <v>85</v>
      </c>
      <c r="C87" s="234" t="s">
        <v>526</v>
      </c>
      <c r="D87" s="236">
        <v>5.0999999999999996</v>
      </c>
      <c r="E87" s="236" t="s">
        <v>506</v>
      </c>
      <c r="F87" s="236" t="s">
        <v>507</v>
      </c>
      <c r="G87" s="236" t="s">
        <v>510</v>
      </c>
    </row>
    <row r="88" spans="1:16" ht="25.5" x14ac:dyDescent="0.35">
      <c r="A88" s="391">
        <v>44377</v>
      </c>
      <c r="B88" s="206">
        <f t="shared" si="1"/>
        <v>86</v>
      </c>
      <c r="C88" s="234" t="s">
        <v>417</v>
      </c>
      <c r="D88" s="234"/>
      <c r="E88" s="236" t="s">
        <v>418</v>
      </c>
      <c r="F88" s="234" t="s">
        <v>380</v>
      </c>
      <c r="G88" s="238" t="s">
        <v>537</v>
      </c>
    </row>
    <row r="89" spans="1:16" x14ac:dyDescent="0.35">
      <c r="A89" s="391">
        <v>44377</v>
      </c>
      <c r="B89" s="206">
        <f t="shared" si="1"/>
        <v>87</v>
      </c>
      <c r="C89" s="234" t="s">
        <v>417</v>
      </c>
      <c r="D89" s="239"/>
      <c r="E89" s="238" t="s">
        <v>508</v>
      </c>
      <c r="F89" s="234" t="s">
        <v>380</v>
      </c>
      <c r="G89" s="238" t="s">
        <v>509</v>
      </c>
    </row>
    <row r="90" spans="1:16" s="393" customFormat="1" x14ac:dyDescent="0.35">
      <c r="A90" s="391">
        <v>44377</v>
      </c>
      <c r="B90" s="206">
        <f t="shared" si="1"/>
        <v>88</v>
      </c>
      <c r="C90" s="187" t="s">
        <v>417</v>
      </c>
      <c r="D90" s="187"/>
      <c r="E90" s="187" t="s">
        <v>641</v>
      </c>
      <c r="F90" s="187" t="s">
        <v>380</v>
      </c>
      <c r="G90" s="188" t="s">
        <v>642</v>
      </c>
      <c r="H90" s="392"/>
      <c r="I90" s="392"/>
      <c r="J90" s="392"/>
      <c r="K90" s="392"/>
      <c r="L90" s="392"/>
      <c r="M90" s="392"/>
      <c r="N90" s="392"/>
      <c r="O90" s="392"/>
      <c r="P90" s="392"/>
    </row>
    <row r="91" spans="1:16" x14ac:dyDescent="0.35">
      <c r="A91" s="391">
        <v>44377</v>
      </c>
      <c r="B91" s="206">
        <f t="shared" si="1"/>
        <v>89</v>
      </c>
      <c r="C91" s="238" t="s">
        <v>417</v>
      </c>
      <c r="D91" s="236"/>
      <c r="E91" s="238" t="s">
        <v>583</v>
      </c>
      <c r="F91" s="238" t="s">
        <v>380</v>
      </c>
      <c r="G91" s="238" t="s">
        <v>643</v>
      </c>
    </row>
    <row r="92" spans="1:16" ht="38.25" x14ac:dyDescent="0.35">
      <c r="A92" s="183">
        <v>44383</v>
      </c>
      <c r="B92" s="206">
        <f t="shared" si="1"/>
        <v>90</v>
      </c>
      <c r="C92" s="234" t="s">
        <v>344</v>
      </c>
      <c r="D92" s="185"/>
      <c r="E92" s="185" t="s">
        <v>644</v>
      </c>
      <c r="F92" s="185" t="s">
        <v>252</v>
      </c>
      <c r="G92" s="186" t="s">
        <v>645</v>
      </c>
    </row>
    <row r="93" spans="1:16" ht="25.5" x14ac:dyDescent="0.35">
      <c r="A93" s="183">
        <v>44383</v>
      </c>
      <c r="B93" s="206">
        <f t="shared" si="1"/>
        <v>91</v>
      </c>
      <c r="C93" s="234" t="s">
        <v>344</v>
      </c>
      <c r="D93" s="185"/>
      <c r="E93" s="185" t="s">
        <v>646</v>
      </c>
      <c r="F93" s="185" t="s">
        <v>252</v>
      </c>
      <c r="G93" s="186" t="s">
        <v>647</v>
      </c>
    </row>
    <row r="94" spans="1:16" ht="25.5" x14ac:dyDescent="0.35">
      <c r="A94" s="183">
        <v>44383</v>
      </c>
      <c r="B94" s="206">
        <f t="shared" si="1"/>
        <v>92</v>
      </c>
      <c r="C94" s="234" t="s">
        <v>515</v>
      </c>
      <c r="D94" s="236">
        <v>3.1</v>
      </c>
      <c r="E94" s="185" t="s">
        <v>648</v>
      </c>
      <c r="F94" s="185" t="s">
        <v>252</v>
      </c>
      <c r="G94" s="186" t="s">
        <v>649</v>
      </c>
    </row>
    <row r="95" spans="1:16" ht="25.5" x14ac:dyDescent="0.35">
      <c r="A95" s="183">
        <v>44383</v>
      </c>
      <c r="B95" s="206">
        <f t="shared" si="1"/>
        <v>93</v>
      </c>
      <c r="C95" s="234" t="s">
        <v>515</v>
      </c>
      <c r="D95" s="236">
        <v>3.1</v>
      </c>
      <c r="E95" s="185" t="s">
        <v>650</v>
      </c>
      <c r="F95" s="185" t="s">
        <v>252</v>
      </c>
      <c r="G95" s="186" t="s">
        <v>651</v>
      </c>
    </row>
  </sheetData>
  <pageMargins left="0.23622047244094491" right="0.23622047244094491" top="0.74803149606299213" bottom="0.74803149606299213" header="0.31496062992125984" footer="0.31496062992125984"/>
  <pageSetup paperSize="9" scale="77" fitToHeight="0" orientation="landscape" r:id="rId1"/>
  <headerFooter alignWithMargins="0">
    <oddFooter>&amp;A&amp;RPage &amp;P</oddFooter>
  </headerFooter>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AD240-B9BB-417C-B0A5-67C355442248}">
  <sheetPr>
    <tabColor rgb="FF33CCCC"/>
    <pageSetUpPr fitToPage="1"/>
  </sheetPr>
  <dimension ref="A1:P22"/>
  <sheetViews>
    <sheetView zoomScale="80" zoomScaleNormal="80" workbookViewId="0"/>
  </sheetViews>
  <sheetFormatPr defaultColWidth="9" defaultRowHeight="12.75" x14ac:dyDescent="0.35"/>
  <cols>
    <col min="1" max="1" width="10.86328125" style="182" customWidth="1"/>
    <col min="2" max="2" width="15.86328125" style="189" customWidth="1"/>
    <col min="3" max="3" width="27.3984375" style="182" customWidth="1"/>
    <col min="4" max="4" width="22.86328125" style="189" customWidth="1"/>
    <col min="5" max="5" width="23.59765625" style="182" customWidth="1"/>
    <col min="6" max="6" width="25.1328125" style="182" customWidth="1"/>
    <col min="7" max="7" width="101.3984375" style="182" customWidth="1"/>
    <col min="8" max="8" width="19.1328125" style="407" customWidth="1"/>
    <col min="9" max="9" width="16.59765625" style="407" customWidth="1"/>
    <col min="10" max="10" width="12.3984375" style="407" customWidth="1"/>
    <col min="11" max="11" width="9.86328125" style="407" customWidth="1"/>
    <col min="12" max="12" width="9" style="407" customWidth="1"/>
    <col min="13" max="13" width="9" style="407"/>
    <col min="14" max="14" width="11.1328125" style="407" customWidth="1"/>
    <col min="15" max="15" width="9" style="407"/>
    <col min="16" max="16" width="82.1328125" style="407" customWidth="1"/>
    <col min="17" max="16384" width="9" style="182"/>
  </cols>
  <sheetData>
    <row r="1" spans="1:16" ht="22.35" customHeight="1" x14ac:dyDescent="0.35">
      <c r="H1" s="406"/>
    </row>
    <row r="2" spans="1:16" ht="28.5" customHeight="1" x14ac:dyDescent="0.35">
      <c r="A2" s="202" t="s">
        <v>239</v>
      </c>
      <c r="B2" s="203" t="s">
        <v>682</v>
      </c>
      <c r="C2" s="202" t="s">
        <v>241</v>
      </c>
      <c r="D2" s="202" t="s">
        <v>242</v>
      </c>
      <c r="E2" s="202" t="s">
        <v>243</v>
      </c>
      <c r="F2" s="202" t="s">
        <v>244</v>
      </c>
      <c r="G2" s="202" t="s">
        <v>245</v>
      </c>
      <c r="H2" s="408"/>
      <c r="I2" s="408"/>
      <c r="J2" s="408"/>
      <c r="K2" s="408"/>
      <c r="L2" s="408"/>
      <c r="M2" s="408"/>
      <c r="N2" s="408"/>
      <c r="O2" s="408"/>
      <c r="P2" s="408"/>
    </row>
    <row r="3" spans="1:16" s="185" customFormat="1" x14ac:dyDescent="0.35">
      <c r="A3" s="183">
        <v>44434</v>
      </c>
      <c r="B3" s="184">
        <v>1</v>
      </c>
      <c r="C3" s="409" t="s">
        <v>683</v>
      </c>
      <c r="D3" s="410"/>
      <c r="E3" s="411"/>
      <c r="F3" s="411" t="s">
        <v>249</v>
      </c>
      <c r="G3" s="411" t="s">
        <v>327</v>
      </c>
      <c r="H3" s="412"/>
      <c r="I3" s="413"/>
      <c r="J3" s="413"/>
      <c r="K3" s="413"/>
      <c r="L3" s="413"/>
      <c r="M3" s="413"/>
      <c r="N3" s="413"/>
      <c r="O3" s="413"/>
      <c r="P3" s="414"/>
    </row>
    <row r="4" spans="1:16" s="185" customFormat="1" ht="25.5" x14ac:dyDescent="0.35">
      <c r="A4" s="183">
        <v>44434</v>
      </c>
      <c r="B4" s="184">
        <f>B3+1</f>
        <v>2</v>
      </c>
      <c r="C4" s="409" t="s">
        <v>284</v>
      </c>
      <c r="D4" s="410" t="s">
        <v>258</v>
      </c>
      <c r="E4" s="411" t="s">
        <v>684</v>
      </c>
      <c r="F4" s="411" t="s">
        <v>263</v>
      </c>
      <c r="G4" s="411" t="s">
        <v>264</v>
      </c>
      <c r="H4" s="412"/>
      <c r="I4" s="413"/>
      <c r="J4" s="413"/>
      <c r="K4" s="413"/>
      <c r="L4" s="413"/>
      <c r="M4" s="413"/>
      <c r="N4" s="413"/>
      <c r="O4" s="413"/>
      <c r="P4" s="414"/>
    </row>
    <row r="5" spans="1:16" s="185" customFormat="1" x14ac:dyDescent="0.35">
      <c r="A5" s="183">
        <v>44434</v>
      </c>
      <c r="B5" s="184">
        <f t="shared" ref="B5:B6" si="0">B4+1</f>
        <v>3</v>
      </c>
      <c r="C5" s="409" t="s">
        <v>284</v>
      </c>
      <c r="D5" s="410" t="s">
        <v>285</v>
      </c>
      <c r="E5" s="411"/>
      <c r="F5" s="411" t="s">
        <v>688</v>
      </c>
      <c r="G5" s="411" t="s">
        <v>689</v>
      </c>
      <c r="H5" s="412"/>
      <c r="I5" s="413"/>
      <c r="J5" s="413"/>
      <c r="K5" s="413"/>
      <c r="L5" s="413"/>
      <c r="M5" s="413"/>
      <c r="N5" s="413"/>
      <c r="O5" s="413"/>
      <c r="P5" s="414"/>
    </row>
    <row r="6" spans="1:16" s="185" customFormat="1" ht="25.5" x14ac:dyDescent="0.35">
      <c r="A6" s="415">
        <v>44434</v>
      </c>
      <c r="B6" s="184">
        <f t="shared" si="0"/>
        <v>4</v>
      </c>
      <c r="C6" s="389" t="s">
        <v>344</v>
      </c>
      <c r="D6" s="416"/>
      <c r="E6" s="389" t="s">
        <v>685</v>
      </c>
      <c r="F6" s="417" t="s">
        <v>686</v>
      </c>
      <c r="G6" s="417" t="s">
        <v>687</v>
      </c>
      <c r="H6" s="412"/>
      <c r="I6" s="413"/>
      <c r="J6" s="413"/>
      <c r="K6" s="413"/>
      <c r="L6" s="413"/>
      <c r="M6" s="413"/>
      <c r="N6" s="413"/>
      <c r="O6" s="413"/>
      <c r="P6" s="414"/>
    </row>
    <row r="7" spans="1:16" s="185" customFormat="1" x14ac:dyDescent="0.35">
      <c r="A7" s="415">
        <v>44482</v>
      </c>
      <c r="B7" s="416">
        <f>B6+1</f>
        <v>5</v>
      </c>
      <c r="C7" s="389" t="s">
        <v>276</v>
      </c>
      <c r="D7" s="416"/>
      <c r="E7" s="389" t="s">
        <v>704</v>
      </c>
      <c r="F7" s="430" t="s">
        <v>705</v>
      </c>
      <c r="G7" s="417" t="s">
        <v>705</v>
      </c>
      <c r="H7" s="412"/>
      <c r="I7" s="413"/>
      <c r="J7" s="413"/>
      <c r="K7" s="413"/>
      <c r="L7" s="413"/>
      <c r="M7" s="413"/>
      <c r="N7" s="413"/>
      <c r="O7" s="413"/>
      <c r="P7" s="414"/>
    </row>
    <row r="8" spans="1:16" s="185" customFormat="1" x14ac:dyDescent="0.35">
      <c r="A8" s="415">
        <v>44482</v>
      </c>
      <c r="B8" s="416">
        <f>B7+1</f>
        <v>6</v>
      </c>
      <c r="C8" s="409" t="s">
        <v>526</v>
      </c>
      <c r="D8" s="410" t="s">
        <v>711</v>
      </c>
      <c r="E8" s="411" t="s">
        <v>708</v>
      </c>
      <c r="F8" s="411" t="s">
        <v>709</v>
      </c>
      <c r="G8" s="411" t="s">
        <v>710</v>
      </c>
      <c r="H8" s="412"/>
      <c r="I8" s="413"/>
      <c r="J8" s="413"/>
      <c r="K8" s="413"/>
      <c r="L8" s="413"/>
      <c r="M8" s="413"/>
      <c r="N8" s="413"/>
      <c r="O8" s="413"/>
      <c r="P8" s="414"/>
    </row>
    <row r="9" spans="1:16" s="185" customFormat="1" x14ac:dyDescent="0.35">
      <c r="A9" s="183"/>
      <c r="B9" s="184"/>
      <c r="C9" s="409"/>
      <c r="D9" s="410"/>
      <c r="E9" s="411"/>
      <c r="F9" s="411"/>
      <c r="G9" s="411"/>
      <c r="H9" s="412"/>
      <c r="I9" s="413"/>
      <c r="J9" s="413"/>
      <c r="K9" s="413"/>
      <c r="L9" s="413"/>
      <c r="M9" s="413"/>
      <c r="N9" s="413"/>
      <c r="O9" s="413"/>
      <c r="P9" s="414"/>
    </row>
    <row r="10" spans="1:16" s="185" customFormat="1" x14ac:dyDescent="0.35">
      <c r="A10" s="183"/>
      <c r="B10" s="184"/>
      <c r="C10" s="409"/>
      <c r="D10" s="410"/>
      <c r="E10" s="411"/>
      <c r="F10" s="411"/>
      <c r="G10" s="411"/>
      <c r="H10" s="412"/>
      <c r="I10" s="413"/>
      <c r="J10" s="413"/>
      <c r="K10" s="413"/>
      <c r="L10" s="413"/>
      <c r="M10" s="413"/>
      <c r="N10" s="413"/>
      <c r="O10" s="413"/>
      <c r="P10" s="414"/>
    </row>
    <row r="11" spans="1:16" s="185" customFormat="1" x14ac:dyDescent="0.35">
      <c r="A11" s="183"/>
      <c r="B11" s="184"/>
      <c r="C11" s="409"/>
      <c r="D11" s="410"/>
      <c r="E11" s="411"/>
      <c r="F11" s="411"/>
      <c r="G11" s="411"/>
      <c r="H11" s="412"/>
      <c r="I11" s="413"/>
      <c r="J11" s="413"/>
      <c r="K11" s="413"/>
      <c r="L11" s="413"/>
      <c r="M11" s="413"/>
      <c r="N11" s="413"/>
      <c r="O11" s="413"/>
      <c r="P11" s="414"/>
    </row>
    <row r="12" spans="1:16" s="185" customFormat="1" x14ac:dyDescent="0.35">
      <c r="A12" s="183"/>
      <c r="B12" s="184"/>
      <c r="C12" s="409"/>
      <c r="D12" s="410"/>
      <c r="E12" s="411"/>
      <c r="F12" s="411"/>
      <c r="G12" s="411"/>
      <c r="H12" s="412"/>
      <c r="I12" s="413"/>
      <c r="J12" s="413"/>
      <c r="K12" s="413"/>
      <c r="L12" s="413"/>
      <c r="M12" s="413"/>
      <c r="N12" s="413"/>
      <c r="O12" s="413"/>
      <c r="P12" s="414"/>
    </row>
    <row r="13" spans="1:16" s="185" customFormat="1" x14ac:dyDescent="0.35">
      <c r="A13" s="183"/>
      <c r="B13" s="184"/>
      <c r="C13" s="409"/>
      <c r="D13" s="410"/>
      <c r="E13" s="411"/>
      <c r="F13" s="411"/>
      <c r="G13" s="411"/>
      <c r="H13" s="412"/>
      <c r="I13" s="413"/>
      <c r="J13" s="413"/>
      <c r="K13" s="413"/>
      <c r="L13" s="413"/>
      <c r="M13" s="413"/>
      <c r="N13" s="413"/>
      <c r="O13" s="413"/>
      <c r="P13" s="414"/>
    </row>
    <row r="14" spans="1:16" s="185" customFormat="1" x14ac:dyDescent="0.35">
      <c r="A14" s="183"/>
      <c r="B14" s="184"/>
      <c r="C14" s="409"/>
      <c r="D14" s="410"/>
      <c r="E14" s="411"/>
      <c r="F14" s="411"/>
      <c r="G14" s="411"/>
      <c r="H14" s="412"/>
      <c r="I14" s="413"/>
      <c r="J14" s="413"/>
      <c r="K14" s="413"/>
      <c r="L14" s="413"/>
      <c r="M14" s="413"/>
      <c r="N14" s="413"/>
      <c r="O14" s="413"/>
      <c r="P14" s="414"/>
    </row>
    <row r="15" spans="1:16" s="185" customFormat="1" x14ac:dyDescent="0.35">
      <c r="A15" s="183"/>
      <c r="B15" s="184"/>
      <c r="C15" s="409"/>
      <c r="D15" s="410"/>
      <c r="E15" s="411"/>
      <c r="F15" s="411"/>
      <c r="G15" s="411"/>
      <c r="H15" s="412"/>
      <c r="I15" s="413"/>
      <c r="J15" s="413"/>
      <c r="K15" s="413"/>
      <c r="L15" s="413"/>
      <c r="M15" s="413"/>
      <c r="N15" s="413"/>
      <c r="O15" s="413"/>
      <c r="P15" s="414"/>
    </row>
    <row r="16" spans="1:16" s="185" customFormat="1" x14ac:dyDescent="0.35">
      <c r="A16" s="183"/>
      <c r="B16" s="184"/>
      <c r="C16" s="409"/>
      <c r="D16" s="410"/>
      <c r="E16" s="411"/>
      <c r="F16" s="411"/>
      <c r="G16" s="411"/>
      <c r="H16" s="412"/>
      <c r="I16" s="413"/>
      <c r="J16" s="413"/>
      <c r="K16" s="413"/>
      <c r="L16" s="413"/>
      <c r="M16" s="413"/>
      <c r="N16" s="413"/>
      <c r="O16" s="413"/>
      <c r="P16" s="414"/>
    </row>
    <row r="17" spans="1:16" s="185" customFormat="1" x14ac:dyDescent="0.35">
      <c r="A17" s="183"/>
      <c r="B17" s="184"/>
      <c r="C17" s="409"/>
      <c r="D17" s="410"/>
      <c r="E17" s="411"/>
      <c r="F17" s="411"/>
      <c r="G17" s="411"/>
      <c r="H17" s="412"/>
      <c r="I17" s="413"/>
      <c r="J17" s="413"/>
      <c r="K17" s="413"/>
      <c r="L17" s="413"/>
      <c r="M17" s="413"/>
      <c r="N17" s="413"/>
      <c r="O17" s="413"/>
      <c r="P17" s="414"/>
    </row>
    <row r="18" spans="1:16" s="185" customFormat="1" x14ac:dyDescent="0.35">
      <c r="A18" s="183"/>
      <c r="B18" s="184"/>
      <c r="C18" s="409"/>
      <c r="D18" s="410"/>
      <c r="E18" s="411"/>
      <c r="F18" s="411"/>
      <c r="G18" s="411"/>
      <c r="H18" s="412"/>
      <c r="I18" s="413"/>
      <c r="J18" s="413"/>
      <c r="K18" s="413"/>
      <c r="L18" s="413"/>
      <c r="M18" s="413"/>
      <c r="N18" s="413"/>
      <c r="O18" s="413"/>
      <c r="P18" s="414"/>
    </row>
    <row r="19" spans="1:16" s="185" customFormat="1" x14ac:dyDescent="0.35">
      <c r="A19" s="183"/>
      <c r="B19" s="184"/>
      <c r="C19" s="409"/>
      <c r="D19" s="410"/>
      <c r="E19" s="411"/>
      <c r="F19" s="411"/>
      <c r="G19" s="411"/>
      <c r="H19" s="412"/>
      <c r="I19" s="413"/>
      <c r="J19" s="413"/>
      <c r="K19" s="413"/>
      <c r="L19" s="413"/>
      <c r="M19" s="413"/>
      <c r="N19" s="413"/>
      <c r="O19" s="413"/>
      <c r="P19" s="414"/>
    </row>
    <row r="20" spans="1:16" x14ac:dyDescent="0.35">
      <c r="A20" s="183"/>
      <c r="B20" s="184"/>
      <c r="C20" s="185"/>
      <c r="D20" s="185"/>
      <c r="E20" s="185"/>
      <c r="F20" s="185"/>
      <c r="G20" s="411"/>
    </row>
    <row r="21" spans="1:16" x14ac:dyDescent="0.35">
      <c r="A21" s="183"/>
      <c r="B21" s="184"/>
      <c r="C21" s="185"/>
      <c r="D21" s="185"/>
      <c r="E21" s="185"/>
      <c r="F21" s="185"/>
      <c r="G21" s="411"/>
    </row>
    <row r="22" spans="1:16" x14ac:dyDescent="0.35">
      <c r="A22" s="183"/>
      <c r="B22" s="184"/>
      <c r="C22" s="185"/>
      <c r="D22" s="185"/>
      <c r="E22" s="185"/>
      <c r="F22" s="185"/>
      <c r="G22" s="411"/>
    </row>
  </sheetData>
  <pageMargins left="0.23622047244094491" right="0.23622047244094491" top="0.74803149606299213" bottom="0.74803149606299213" header="0.31496062992125984" footer="0.31496062992125984"/>
  <pageSetup paperSize="9" scale="64" fitToHeight="0" orientation="landscape" r:id="rId1"/>
  <headerFooter alignWithMargins="0">
    <oddFooter>&amp;A&amp;RPage &amp;P</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D116"/>
  <sheetViews>
    <sheetView zoomScale="80" zoomScaleNormal="80" workbookViewId="0"/>
  </sheetViews>
  <sheetFormatPr defaultColWidth="8.86328125" defaultRowHeight="13.5" x14ac:dyDescent="0.35"/>
  <cols>
    <col min="1" max="1" width="11.59765625" style="372" customWidth="1"/>
    <col min="2" max="2" width="51" style="372" customWidth="1"/>
    <col min="3" max="5" width="30.86328125" style="372" customWidth="1"/>
    <col min="6" max="8" width="23" style="372" customWidth="1"/>
    <col min="9" max="16384" width="8.86328125" style="372"/>
  </cols>
  <sheetData>
    <row r="1" spans="1:7" ht="20.65" x14ac:dyDescent="0.6">
      <c r="A1" s="370"/>
      <c r="B1" s="371" t="s">
        <v>344</v>
      </c>
    </row>
    <row r="2" spans="1:7" ht="13.9" x14ac:dyDescent="0.4">
      <c r="A2" s="370"/>
      <c r="B2" s="208" t="str">
        <f>Tradingname</f>
        <v>GOLDFIELDS GAS TRANSMISSION PTY LTD</v>
      </c>
      <c r="C2" s="209"/>
    </row>
    <row r="3" spans="1:7" ht="13.9" x14ac:dyDescent="0.4">
      <c r="B3" s="210" t="s">
        <v>179</v>
      </c>
      <c r="C3" s="211" t="str">
        <f>TEXT(Yearstart,"dd/mm/yyyy")&amp;" to "&amp;TEXT(Yearending,"dd/mm/yyyy")</f>
        <v>01/07/2020 to 30/06/2021</v>
      </c>
    </row>
    <row r="4" spans="1:7" x14ac:dyDescent="0.35">
      <c r="B4" s="45" t="s">
        <v>423</v>
      </c>
      <c r="C4" s="45"/>
      <c r="F4" s="45"/>
      <c r="G4" s="45"/>
    </row>
    <row r="5" spans="1:7" ht="15" x14ac:dyDescent="0.4">
      <c r="B5" s="374"/>
      <c r="C5" s="45"/>
    </row>
    <row r="6" spans="1:7" ht="15" x14ac:dyDescent="0.4">
      <c r="B6" s="375"/>
    </row>
    <row r="8" spans="1:7" s="373" customFormat="1" ht="26.25" x14ac:dyDescent="0.35">
      <c r="B8" s="242" t="s">
        <v>424</v>
      </c>
      <c r="C8" s="242" t="s">
        <v>57</v>
      </c>
      <c r="D8" s="242" t="s">
        <v>58</v>
      </c>
      <c r="E8" s="242" t="s">
        <v>25</v>
      </c>
    </row>
    <row r="9" spans="1:7" x14ac:dyDescent="0.35">
      <c r="B9" s="137" t="s">
        <v>45</v>
      </c>
      <c r="C9" s="285">
        <f>'2. Revenues and expenses'!D16</f>
        <v>84718343.093971372</v>
      </c>
      <c r="D9" s="285">
        <f>'2. Revenues and expenses'!E16</f>
        <v>0</v>
      </c>
      <c r="E9" s="285">
        <f>'2. Revenues and expenses'!F16</f>
        <v>84718343.093971372</v>
      </c>
    </row>
    <row r="10" spans="1:7" x14ac:dyDescent="0.35">
      <c r="B10" s="137" t="s">
        <v>53</v>
      </c>
      <c r="C10" s="285">
        <f>'2. Revenues and expenses'!D19</f>
        <v>0</v>
      </c>
      <c r="D10" s="285">
        <f>'2. Revenues and expenses'!E19</f>
        <v>0</v>
      </c>
      <c r="E10" s="285">
        <f>'2. Revenues and expenses'!F19</f>
        <v>0</v>
      </c>
    </row>
    <row r="11" spans="1:7" ht="13.9" x14ac:dyDescent="0.4">
      <c r="B11" s="243" t="s">
        <v>22</v>
      </c>
      <c r="C11" s="285">
        <f>'2. Revenues and expenses'!D20</f>
        <v>84718343.093971372</v>
      </c>
      <c r="D11" s="285">
        <f>'2. Revenues and expenses'!E20</f>
        <v>0</v>
      </c>
      <c r="E11" s="285">
        <f>'2. Revenues and expenses'!F20</f>
        <v>84718343.093971372</v>
      </c>
    </row>
    <row r="12" spans="1:7" x14ac:dyDescent="0.35">
      <c r="B12" s="137" t="s">
        <v>59</v>
      </c>
      <c r="C12" s="285">
        <f>'2. Revenues and expenses'!D30</f>
        <v>-9592916.552457083</v>
      </c>
      <c r="D12" s="285">
        <f>'2. Revenues and expenses'!E30</f>
        <v>0</v>
      </c>
      <c r="E12" s="285">
        <f>'2. Revenues and expenses'!F30</f>
        <v>-9592916.552457083</v>
      </c>
    </row>
    <row r="13" spans="1:7" x14ac:dyDescent="0.35">
      <c r="B13" s="137" t="s">
        <v>425</v>
      </c>
      <c r="C13" s="285">
        <f>'2. Revenues and expenses'!D41</f>
        <v>-6807614.9412335549</v>
      </c>
      <c r="D13" s="285">
        <f>'2. Revenues and expenses'!E41</f>
        <v>0</v>
      </c>
      <c r="E13" s="285">
        <f>'2. Revenues and expenses'!F41</f>
        <v>-6807614.9412335549</v>
      </c>
    </row>
    <row r="14" spans="1:7" ht="13.9" x14ac:dyDescent="0.4">
      <c r="B14" s="243" t="s">
        <v>61</v>
      </c>
      <c r="C14" s="285">
        <f>'2. Revenues and expenses'!D42</f>
        <v>-16400531.493690638</v>
      </c>
      <c r="D14" s="285">
        <f>'2. Revenues and expenses'!E42</f>
        <v>0</v>
      </c>
      <c r="E14" s="285">
        <f>'2. Revenues and expenses'!F42</f>
        <v>-16400531.493690638</v>
      </c>
    </row>
    <row r="15" spans="1:7" ht="13.9" x14ac:dyDescent="0.4">
      <c r="B15" s="243" t="s">
        <v>426</v>
      </c>
      <c r="C15" s="285">
        <f>'2. Revenues and expenses'!D43</f>
        <v>68317811.600280732</v>
      </c>
      <c r="D15" s="285">
        <f>'2. Revenues and expenses'!E43</f>
        <v>0</v>
      </c>
      <c r="E15" s="285">
        <f>'2. Revenues and expenses'!F43</f>
        <v>68317811.600280732</v>
      </c>
    </row>
    <row r="16" spans="1:7" x14ac:dyDescent="0.35">
      <c r="B16" s="376"/>
      <c r="C16" s="377"/>
      <c r="D16" s="377"/>
      <c r="E16" s="377"/>
    </row>
    <row r="17" spans="2:4" x14ac:dyDescent="0.35">
      <c r="B17" s="378"/>
      <c r="C17" s="379"/>
    </row>
    <row r="18" spans="2:4" s="373" customFormat="1" ht="24.6" customHeight="1" x14ac:dyDescent="0.35">
      <c r="B18" s="242" t="s">
        <v>427</v>
      </c>
      <c r="C18" s="242" t="s">
        <v>428</v>
      </c>
      <c r="D18" s="242" t="s">
        <v>429</v>
      </c>
    </row>
    <row r="19" spans="2:4" x14ac:dyDescent="0.35">
      <c r="B19" s="137" t="s">
        <v>141</v>
      </c>
      <c r="C19" s="286">
        <f>'3. Statement of pipeline assets'!D16</f>
        <v>1401901.9670310842</v>
      </c>
      <c r="D19" s="286">
        <f>'3. Statement of pipeline assets'!E16</f>
        <v>1420609.9675539986</v>
      </c>
    </row>
    <row r="20" spans="2:4" x14ac:dyDescent="0.35">
      <c r="B20" s="137" t="s">
        <v>85</v>
      </c>
      <c r="C20" s="286">
        <f>'3. Statement of pipeline assets'!D23</f>
        <v>178133581.33139753</v>
      </c>
      <c r="D20" s="286">
        <f>'3. Statement of pipeline assets'!E23</f>
        <v>172400711.65408537</v>
      </c>
    </row>
    <row r="21" spans="2:4" x14ac:dyDescent="0.35">
      <c r="B21" s="137" t="s">
        <v>142</v>
      </c>
      <c r="C21" s="286">
        <f>'3. Statement of pipeline assets'!D30</f>
        <v>0</v>
      </c>
      <c r="D21" s="286">
        <f>'3. Statement of pipeline assets'!E30</f>
        <v>0</v>
      </c>
    </row>
    <row r="22" spans="2:4" x14ac:dyDescent="0.35">
      <c r="B22" s="137" t="s">
        <v>144</v>
      </c>
      <c r="C22" s="286">
        <f>'3. Statement of pipeline assets'!D37</f>
        <v>0</v>
      </c>
      <c r="D22" s="286">
        <f>'3. Statement of pipeline assets'!E37</f>
        <v>0</v>
      </c>
    </row>
    <row r="23" spans="2:4" x14ac:dyDescent="0.35">
      <c r="B23" s="137" t="s">
        <v>87</v>
      </c>
      <c r="C23" s="286">
        <f>'3. Statement of pipeline assets'!D44</f>
        <v>0</v>
      </c>
      <c r="D23" s="286">
        <f>'3. Statement of pipeline assets'!E44</f>
        <v>0</v>
      </c>
    </row>
    <row r="24" spans="2:4" x14ac:dyDescent="0.35">
      <c r="B24" s="137" t="s">
        <v>146</v>
      </c>
      <c r="C24" s="286">
        <f>'3. Statement of pipeline assets'!D51</f>
        <v>988908.37955944624</v>
      </c>
      <c r="D24" s="286">
        <f>'3. Statement of pipeline assets'!E51</f>
        <v>1077997.6925553891</v>
      </c>
    </row>
    <row r="25" spans="2:4" x14ac:dyDescent="0.35">
      <c r="B25" s="137" t="s">
        <v>1</v>
      </c>
      <c r="C25" s="286">
        <f>'3. Statement of pipeline assets'!D58</f>
        <v>0</v>
      </c>
      <c r="D25" s="286">
        <f>'3. Statement of pipeline assets'!E58</f>
        <v>0</v>
      </c>
    </row>
    <row r="26" spans="2:4" x14ac:dyDescent="0.35">
      <c r="B26" s="137" t="s">
        <v>148</v>
      </c>
      <c r="C26" s="286">
        <f>'3. Statement of pipeline assets'!D64</f>
        <v>0</v>
      </c>
      <c r="D26" s="286">
        <f>'3. Statement of pipeline assets'!E64</f>
        <v>0</v>
      </c>
    </row>
    <row r="27" spans="2:4" x14ac:dyDescent="0.35">
      <c r="B27" s="137" t="s">
        <v>231</v>
      </c>
      <c r="C27" s="286">
        <f>'3. Statement of pipeline assets'!D71</f>
        <v>2720555.1388667901</v>
      </c>
      <c r="D27" s="286">
        <f>'3. Statement of pipeline assets'!E71</f>
        <v>2327081.9609094379</v>
      </c>
    </row>
    <row r="28" spans="2:4" x14ac:dyDescent="0.35">
      <c r="B28" s="137" t="s">
        <v>310</v>
      </c>
      <c r="C28" s="286">
        <f>'3. Statement of pipeline assets'!D78</f>
        <v>1110.655918399998</v>
      </c>
      <c r="D28" s="286">
        <f>'3. Statement of pipeline assets'!E78</f>
        <v>9663.8938759999983</v>
      </c>
    </row>
    <row r="29" spans="2:4" x14ac:dyDescent="0.35">
      <c r="B29" s="137" t="s">
        <v>150</v>
      </c>
      <c r="C29" s="286">
        <f>'3. Statement of pipeline assets'!D79</f>
        <v>2831579.2098041046</v>
      </c>
      <c r="D29" s="286">
        <f>'3. Statement of pipeline assets'!E79</f>
        <v>2291233.8039810495</v>
      </c>
    </row>
    <row r="30" spans="2:4" ht="13.9" x14ac:dyDescent="0.4">
      <c r="B30" s="245" t="s">
        <v>430</v>
      </c>
      <c r="C30" s="287">
        <f>'3. Statement of pipeline assets'!D80</f>
        <v>186077636.68257737</v>
      </c>
      <c r="D30" s="287">
        <f>'3. Statement of pipeline assets'!E80</f>
        <v>179527298.97296122</v>
      </c>
    </row>
    <row r="31" spans="2:4" x14ac:dyDescent="0.35">
      <c r="B31" s="137" t="s">
        <v>431</v>
      </c>
      <c r="C31" s="286">
        <f>'3. Statement of pipeline assets'!D88</f>
        <v>4067741.4658732754</v>
      </c>
      <c r="D31" s="286">
        <f>'3. Statement of pipeline assets'!E88</f>
        <v>4381778.0852683242</v>
      </c>
    </row>
    <row r="32" spans="2:4" x14ac:dyDescent="0.35">
      <c r="B32" s="137" t="s">
        <v>432</v>
      </c>
      <c r="C32" s="286">
        <f>'3. Statement of pipeline assets'!D95</f>
        <v>1029301.8532582168</v>
      </c>
      <c r="D32" s="286">
        <f>'3. Statement of pipeline assets'!E95</f>
        <v>1106093.021971751</v>
      </c>
    </row>
    <row r="33" spans="1:4" x14ac:dyDescent="0.35">
      <c r="A33" s="45"/>
      <c r="B33" s="137" t="s">
        <v>433</v>
      </c>
      <c r="C33" s="286">
        <f>'3. Statement of pipeline assets'!D96</f>
        <v>0</v>
      </c>
      <c r="D33" s="286">
        <f>'3. Statement of pipeline assets'!E96</f>
        <v>0</v>
      </c>
    </row>
    <row r="34" spans="1:4" x14ac:dyDescent="0.35">
      <c r="A34" s="45"/>
      <c r="B34" s="137" t="s">
        <v>434</v>
      </c>
      <c r="C34" s="286">
        <f>'3. Statement of pipeline assets'!D97</f>
        <v>0</v>
      </c>
      <c r="D34" s="286">
        <f>'3. Statement of pipeline assets'!E97</f>
        <v>0</v>
      </c>
    </row>
    <row r="35" spans="1:4" x14ac:dyDescent="0.35">
      <c r="B35" s="137" t="s">
        <v>435</v>
      </c>
      <c r="C35" s="286">
        <f>'3. Statement of pipeline assets'!D98</f>
        <v>0</v>
      </c>
      <c r="D35" s="286">
        <f>'3. Statement of pipeline assets'!E98</f>
        <v>0</v>
      </c>
    </row>
    <row r="36" spans="1:4" ht="13.9" x14ac:dyDescent="0.4">
      <c r="B36" s="246" t="s">
        <v>436</v>
      </c>
      <c r="C36" s="287">
        <f>'3. Statement of pipeline assets'!D99</f>
        <v>5097043.3191314917</v>
      </c>
      <c r="D36" s="287">
        <f>'3. Statement of pipeline assets'!E99</f>
        <v>5487871.1072400752</v>
      </c>
    </row>
    <row r="37" spans="1:4" ht="13.9" x14ac:dyDescent="0.4">
      <c r="B37" s="247" t="s">
        <v>437</v>
      </c>
      <c r="C37" s="287">
        <f>'3. Statement of pipeline assets'!D100</f>
        <v>191174680.00170887</v>
      </c>
      <c r="D37" s="287">
        <f>'3. Statement of pipeline assets'!E100</f>
        <v>185015170.0802013</v>
      </c>
    </row>
    <row r="38" spans="1:4" ht="13.9" x14ac:dyDescent="0.4">
      <c r="B38" s="244" t="s">
        <v>438</v>
      </c>
      <c r="C38" s="249">
        <f>'1.1 Financial performance'!C10</f>
        <v>0.35735805389955433</v>
      </c>
      <c r="D38" s="248"/>
    </row>
    <row r="39" spans="1:4" x14ac:dyDescent="0.35">
      <c r="B39" s="378"/>
    </row>
    <row r="40" spans="1:4" x14ac:dyDescent="0.35">
      <c r="B40" s="378"/>
    </row>
    <row r="41" spans="1:4" s="373" customFormat="1" ht="26.25" x14ac:dyDescent="0.35">
      <c r="B41" s="241" t="s">
        <v>439</v>
      </c>
      <c r="C41" s="242" t="s">
        <v>428</v>
      </c>
      <c r="D41" s="252">
        <f>VALUE(RIGHT(TEXT(Yearending,"dd/mm/yyyy"),4))</f>
        <v>2021</v>
      </c>
    </row>
    <row r="42" spans="1:4" x14ac:dyDescent="0.35">
      <c r="B42" s="250" t="s">
        <v>440</v>
      </c>
      <c r="C42" s="286">
        <f>'4. Recovered capital'!E16</f>
        <v>251557518.87866667</v>
      </c>
      <c r="D42" s="213"/>
    </row>
    <row r="43" spans="1:4" x14ac:dyDescent="0.35">
      <c r="B43" s="250" t="s">
        <v>441</v>
      </c>
      <c r="C43" s="286">
        <f>'4. Recovered capital'!E23</f>
        <v>13476122.404319759</v>
      </c>
      <c r="D43" s="213"/>
    </row>
    <row r="44" spans="1:4" ht="13.9" x14ac:dyDescent="0.4">
      <c r="B44" s="212" t="s">
        <v>96</v>
      </c>
      <c r="C44" s="287">
        <f>'4. Recovered capital'!E24</f>
        <v>265033641.28298643</v>
      </c>
      <c r="D44" s="320"/>
    </row>
    <row r="45" spans="1:4" x14ac:dyDescent="0.35">
      <c r="B45" s="254" t="s">
        <v>202</v>
      </c>
      <c r="C45" s="251"/>
      <c r="D45" s="242"/>
    </row>
    <row r="46" spans="1:4" x14ac:dyDescent="0.35">
      <c r="B46" s="137" t="s">
        <v>116</v>
      </c>
      <c r="C46" s="288">
        <f>'4. Recovered capital'!E26</f>
        <v>672857343.56836522</v>
      </c>
      <c r="D46" s="286">
        <f>IFERROR(INDEX('4. Recovered capital'!$F$8:$BH$34,MATCH($B46,'4. Recovered capital'!$D$8:$D$34,0),MATCH(D$41,'4. Recovered capital'!$F$8:$BH$8,0)),)</f>
        <v>84718343.093971357</v>
      </c>
    </row>
    <row r="47" spans="1:4" x14ac:dyDescent="0.35">
      <c r="B47" s="137" t="s">
        <v>117</v>
      </c>
      <c r="C47" s="288">
        <f>'4. Recovered capital'!E27</f>
        <v>-53525586.800887205</v>
      </c>
      <c r="D47" s="286">
        <f>IFERROR(INDEX('4. Recovered capital'!$F$8:$BH$34,MATCH($B47,'4. Recovered capital'!$D$8:$D$34,0),MATCH(D$41,'4. Recovered capital'!$F$8:$BH$8,0)),)</f>
        <v>-8164343.2692034002</v>
      </c>
    </row>
    <row r="48" spans="1:4" x14ac:dyDescent="0.35">
      <c r="B48" s="137" t="s">
        <v>118</v>
      </c>
      <c r="C48" s="288">
        <f>'4. Recovered capital'!E28</f>
        <v>-142338494.88029593</v>
      </c>
      <c r="D48" s="286">
        <f>IFERROR(INDEX('4. Recovered capital'!$F$8:$BH$34,MATCH($B48,'4. Recovered capital'!$D$8:$D$34,0),MATCH(D$41,'4. Recovered capital'!$F$8:$BH$8,0)),)</f>
        <v>-19108053.068278253</v>
      </c>
    </row>
    <row r="49" spans="2:82" x14ac:dyDescent="0.35">
      <c r="B49" s="137" t="s">
        <v>316</v>
      </c>
      <c r="C49" s="288">
        <f>'4. Recovered capital'!E29</f>
        <v>-45463.933154056474</v>
      </c>
      <c r="D49" s="286">
        <f>IFERROR(INDEX('4. Recovered capital'!$F$8:$BH$34,MATCH($B49,'4. Recovered capital'!$D$8:$D$34,0),MATCH(D$41,'4. Recovered capital'!$F$8:$BH$8,0)),)</f>
        <v>-45463.933154056474</v>
      </c>
    </row>
    <row r="50" spans="2:82" x14ac:dyDescent="0.35">
      <c r="B50" s="137" t="s">
        <v>163</v>
      </c>
      <c r="C50" s="288">
        <f>'4. Recovered capital'!E30</f>
        <v>-211914156.67104149</v>
      </c>
      <c r="D50" s="286">
        <f>IFERROR(INDEX('4. Recovered capital'!$F$8:$BH$34,MATCH($B50,'4. Recovered capital'!$D$8:$D$34,0),MATCH(D$41,'4. Recovered capital'!$F$8:$BH$8,0)),)</f>
        <v>-41752783.640702173</v>
      </c>
    </row>
    <row r="51" spans="2:82" x14ac:dyDescent="0.35">
      <c r="B51" s="254" t="s">
        <v>442</v>
      </c>
      <c r="C51" s="288">
        <f>'4. Recovered capital'!E31</f>
        <v>265033641.28298655</v>
      </c>
      <c r="D51" s="286">
        <f>IFERROR(INDEX('4. Recovered capital'!$F$8:$BH$34,MATCH($B51,'4. Recovered capital'!$D$8:$D$34,0),MATCH(D$41,'4. Recovered capital'!$F$8:$BH$8,0)),)</f>
        <v>15647699.182633482</v>
      </c>
    </row>
    <row r="52" spans="2:82" ht="13.9" x14ac:dyDescent="0.4">
      <c r="B52" s="247" t="s">
        <v>203</v>
      </c>
      <c r="C52" s="289">
        <f>'4. Recovered capital'!E32</f>
        <v>-3.7252902984619141E-9</v>
      </c>
      <c r="D52" s="287">
        <f>IFERROR(INDEX('4. Recovered capital'!$F$8:$BH$34,MATCH($B52,'4. Recovered capital'!$D$8:$D$34,0),MATCH(D$41,'4. Recovered capital'!$F$8:$BH$8,0)),)</f>
        <v>0</v>
      </c>
    </row>
    <row r="53" spans="2:82" x14ac:dyDescent="0.35">
      <c r="B53" s="254" t="s">
        <v>443</v>
      </c>
      <c r="C53" s="380"/>
      <c r="D53" s="427" t="str">
        <f>IFERROR(INDEX('4. Recovered capital'!$F$8:$BH$34,MATCH($B53,'4. Recovered capital'!$D$8:$D$34,0),MATCH(D$41,'4. Recovered capital'!$F$8:$BH$8,0)),)</f>
        <v>-</v>
      </c>
    </row>
    <row r="54" spans="2:82" x14ac:dyDescent="0.35">
      <c r="B54" s="254" t="s">
        <v>444</v>
      </c>
      <c r="C54" s="381"/>
      <c r="D54" s="428">
        <f>IFERROR(INDEX('4. Recovered capital'!$F$8:$BH$34,MATCH($B54,'4. Recovered capital'!$D$8:$D$34,0),MATCH(D$41,'4. Recovered capital'!$F$8:$BH$8,0)),)</f>
        <v>6.7448999999999926E-2</v>
      </c>
    </row>
    <row r="55" spans="2:82" x14ac:dyDescent="0.35">
      <c r="B55" s="378"/>
    </row>
    <row r="56" spans="2:82" x14ac:dyDescent="0.35">
      <c r="B56" s="382"/>
    </row>
    <row r="57" spans="2:82" x14ac:dyDescent="0.35">
      <c r="B57" s="242" t="s">
        <v>445</v>
      </c>
      <c r="C57" s="252">
        <f>D57-1</f>
        <v>2017</v>
      </c>
      <c r="D57" s="252">
        <f>E57-1</f>
        <v>2018</v>
      </c>
      <c r="E57" s="252">
        <f>F57-1</f>
        <v>2019</v>
      </c>
      <c r="F57" s="252">
        <f>G57-1</f>
        <v>2020</v>
      </c>
      <c r="G57" s="252">
        <f>VALUE(RIGHT(TEXT(Yearending,"dd/mm/yyyy"),4))</f>
        <v>2021</v>
      </c>
      <c r="BQ57" s="384"/>
      <c r="BR57" s="384"/>
      <c r="BS57" s="384"/>
      <c r="BT57" s="384"/>
      <c r="BU57" s="384"/>
      <c r="BV57" s="384"/>
      <c r="BW57" s="384"/>
      <c r="BX57" s="384"/>
      <c r="BY57" s="384"/>
      <c r="BZ57" s="384"/>
      <c r="CA57" s="384"/>
      <c r="CB57" s="384"/>
      <c r="CC57" s="384"/>
      <c r="CD57" s="384"/>
    </row>
    <row r="58" spans="2:82" x14ac:dyDescent="0.35">
      <c r="B58" s="137" t="s">
        <v>116</v>
      </c>
      <c r="C58" s="253">
        <f>IFERROR(INDEX('4. Recovered capital'!$F$8:$BH$32,MATCH($B58,'4. Recovered capital'!$D$8:$D$32,0),MATCH(C$57,'4. Recovered capital'!$F$8:$BH$8,0))/INDEX('4. Recovered capital'!$F$8:$BH$32,MATCH($B58,'4. Recovered capital'!$D$8:$D$32,0),MATCH(C$57-1,'4. Recovered capital'!$F$8:$BH$8,0))-1,"NA")</f>
        <v>6.7287856604896668E-2</v>
      </c>
      <c r="D58" s="253">
        <f>IFERROR(INDEX('4. Recovered capital'!$F$8:$BH$32,MATCH($B58,'4. Recovered capital'!$D$8:$D$32,0),MATCH(D$57,'4. Recovered capital'!$F$8:$BH$8,0))/INDEX('4. Recovered capital'!$F$8:$BH$32,MATCH($B58,'4. Recovered capital'!$D$8:$D$32,0),MATCH(D$57-1,'4. Recovered capital'!$F$8:$BH$8,0))-1,"NA")</f>
        <v>3.2470779617823853E-2</v>
      </c>
      <c r="E58" s="253">
        <f>IFERROR(INDEX('4. Recovered capital'!$F$8:$BH$32,MATCH($B58,'4. Recovered capital'!$D$8:$D$32,0),MATCH(E$57,'4. Recovered capital'!$F$8:$BH$8,0))/INDEX('4. Recovered capital'!$F$8:$BH$32,MATCH($B58,'4. Recovered capital'!$D$8:$D$32,0),MATCH(E$57-1,'4. Recovered capital'!$F$8:$BH$8,0))-1,"NA")</f>
        <v>0.11460718989992857</v>
      </c>
      <c r="F58" s="253">
        <f>IFERROR(INDEX('4. Recovered capital'!$F$8:$BH$32,MATCH($B58,'4. Recovered capital'!$D$8:$D$32,0),MATCH(F$57,'4. Recovered capital'!$F$8:$BH$8,0))/INDEX('4. Recovered capital'!$F$8:$BH$32,MATCH($B58,'4. Recovered capital'!$D$8:$D$32,0),MATCH(F$57-1,'4. Recovered capital'!$F$8:$BH$8,0))-1,"NA")</f>
        <v>8.649116443763738E-2</v>
      </c>
      <c r="G58" s="253">
        <f>IFERROR(INDEX('4. Recovered capital'!$F$8:$BH$32,MATCH($B58,'4. Recovered capital'!$D$8:$D$32,0),MATCH(G$57,'4. Recovered capital'!$F$8:$BH$8,0))/INDEX('4. Recovered capital'!$F$8:$BH$32,MATCH($B58,'4. Recovered capital'!$D$8:$D$32,0),MATCH(G$57-1,'4. Recovered capital'!$F$8:$BH$8,0))-1,"NA")</f>
        <v>9.3165656097221161E-2</v>
      </c>
    </row>
    <row r="59" spans="2:82" x14ac:dyDescent="0.35">
      <c r="B59" s="137" t="s">
        <v>117</v>
      </c>
      <c r="C59" s="253">
        <f>IFERROR(INDEX('4. Recovered capital'!$F$8:$BH$32,MATCH($B59,'4. Recovered capital'!$D$8:$D$32,0),MATCH(C$57,'4. Recovered capital'!$F$8:$BH$8,0))/INDEX('4. Recovered capital'!$F$8:$BH$32,MATCH($B59,'4. Recovered capital'!$D$8:$D$32,0),MATCH(C$57-1,'4. Recovered capital'!$F$8:$BH$8,0))-1,"NA")</f>
        <v>-6.5426221943749474E-2</v>
      </c>
      <c r="D59" s="253">
        <f>IFERROR(INDEX('4. Recovered capital'!$F$8:$BH$32,MATCH($B59,'4. Recovered capital'!$D$8:$D$32,0),MATCH(D$57,'4. Recovered capital'!$F$8:$BH$8,0))/INDEX('4. Recovered capital'!$F$8:$BH$32,MATCH($B59,'4. Recovered capital'!$D$8:$D$32,0),MATCH(D$57-1,'4. Recovered capital'!$F$8:$BH$8,0))-1,"NA")</f>
        <v>9.7910771673206831E-2</v>
      </c>
      <c r="E59" s="253">
        <f>IFERROR(INDEX('4. Recovered capital'!$F$8:$BH$32,MATCH($B59,'4. Recovered capital'!$D$8:$D$32,0),MATCH(E$57,'4. Recovered capital'!$F$8:$BH$8,0))/INDEX('4. Recovered capital'!$F$8:$BH$32,MATCH($B59,'4. Recovered capital'!$D$8:$D$32,0),MATCH(E$57-1,'4. Recovered capital'!$F$8:$BH$8,0))-1,"NA")</f>
        <v>-0.10233418528153426</v>
      </c>
      <c r="F59" s="253">
        <f>IFERROR(INDEX('4. Recovered capital'!$F$8:$BH$32,MATCH($B59,'4. Recovered capital'!$D$8:$D$32,0),MATCH(F$57,'4. Recovered capital'!$F$8:$BH$8,0))/INDEX('4. Recovered capital'!$F$8:$BH$32,MATCH($B59,'4. Recovered capital'!$D$8:$D$32,0),MATCH(F$57-1,'4. Recovered capital'!$F$8:$BH$8,0))-1,"NA")</f>
        <v>-8.70487211108395E-3</v>
      </c>
      <c r="G59" s="253">
        <f>IFERROR(INDEX('4. Recovered capital'!$F$8:$BH$32,MATCH($B59,'4. Recovered capital'!$D$8:$D$32,0),MATCH(G$57,'4. Recovered capital'!$F$8:$BH$8,0))/INDEX('4. Recovered capital'!$F$8:$BH$32,MATCH($B59,'4. Recovered capital'!$D$8:$D$32,0),MATCH(G$57-1,'4. Recovered capital'!$F$8:$BH$8,0))-1,"NA")</f>
        <v>0.28465820164588518</v>
      </c>
    </row>
    <row r="60" spans="2:82" x14ac:dyDescent="0.35">
      <c r="B60" s="137" t="s">
        <v>118</v>
      </c>
      <c r="C60" s="253">
        <f>IFERROR(INDEX('4. Recovered capital'!$F$8:$BH$32,MATCH($B60,'4. Recovered capital'!$D$8:$D$32,0),MATCH(C$57,'4. Recovered capital'!$F$8:$BH$8,0))/INDEX('4. Recovered capital'!$F$8:$BH$32,MATCH($B60,'4. Recovered capital'!$D$8:$D$32,0),MATCH(C$57-1,'4. Recovered capital'!$F$8:$BH$8,0))-1,"NA")</f>
        <v>0.16911933732412732</v>
      </c>
      <c r="D60" s="253">
        <f>IFERROR(INDEX('4. Recovered capital'!$F$8:$BH$32,MATCH($B60,'4. Recovered capital'!$D$8:$D$32,0),MATCH(D$57,'4. Recovered capital'!$F$8:$BH$8,0))/INDEX('4. Recovered capital'!$F$8:$BH$32,MATCH($B60,'4. Recovered capital'!$D$8:$D$32,0),MATCH(D$57-1,'4. Recovered capital'!$F$8:$BH$8,0))-1,"NA")</f>
        <v>7.0974262262459176E-2</v>
      </c>
      <c r="E60" s="253">
        <f>IFERROR(INDEX('4. Recovered capital'!$F$8:$BH$32,MATCH($B60,'4. Recovered capital'!$D$8:$D$32,0),MATCH(E$57,'4. Recovered capital'!$F$8:$BH$8,0))/INDEX('4. Recovered capital'!$F$8:$BH$32,MATCH($B60,'4. Recovered capital'!$D$8:$D$32,0),MATCH(E$57-1,'4. Recovered capital'!$F$8:$BH$8,0))-1,"NA")</f>
        <v>0.18706014334400245</v>
      </c>
      <c r="F60" s="253">
        <f>IFERROR(INDEX('4. Recovered capital'!$F$8:$BH$32,MATCH($B60,'4. Recovered capital'!$D$8:$D$32,0),MATCH(F$57,'4. Recovered capital'!$F$8:$BH$8,0))/INDEX('4. Recovered capital'!$F$8:$BH$32,MATCH($B60,'4. Recovered capital'!$D$8:$D$32,0),MATCH(F$57-1,'4. Recovered capital'!$F$8:$BH$8,0))-1,"NA")</f>
        <v>0.11225339801461232</v>
      </c>
      <c r="G60" s="253">
        <f>IFERROR(INDEX('4. Recovered capital'!$F$8:$BH$32,MATCH($B60,'4. Recovered capital'!$D$8:$D$32,0),MATCH(G$57,'4. Recovered capital'!$F$8:$BH$8,0))/INDEX('4. Recovered capital'!$F$8:$BH$32,MATCH($B60,'4. Recovered capital'!$D$8:$D$32,0),MATCH(G$57-1,'4. Recovered capital'!$F$8:$BH$8,0))-1,"NA")</f>
        <v>8.1900030628200726E-2</v>
      </c>
    </row>
    <row r="61" spans="2:82" x14ac:dyDescent="0.35">
      <c r="B61" s="137" t="s">
        <v>316</v>
      </c>
      <c r="C61" s="253" t="str">
        <f>IFERROR(INDEX('4. Recovered capital'!$F$8:$BH$32,MATCH($B61,'4. Recovered capital'!$D$8:$D$32,0),MATCH(C$57,'4. Recovered capital'!$F$8:$BH$8,0))/INDEX('4. Recovered capital'!$F$8:$BH$32,MATCH($B61,'4. Recovered capital'!$D$8:$D$32,0),MATCH(C$57-1,'4. Recovered capital'!$F$8:$BH$8,0))-1,"NA")</f>
        <v>NA</v>
      </c>
      <c r="D61" s="253" t="str">
        <f>IFERROR(INDEX('4. Recovered capital'!$F$8:$BH$32,MATCH($B61,'4. Recovered capital'!$D$8:$D$32,0),MATCH(D$57,'4. Recovered capital'!$F$8:$BH$8,0))/INDEX('4. Recovered capital'!$F$8:$BH$32,MATCH($B61,'4. Recovered capital'!$D$8:$D$32,0),MATCH(D$57-1,'4. Recovered capital'!$F$8:$BH$8,0))-1,"NA")</f>
        <v>NA</v>
      </c>
      <c r="E61" s="253" t="str">
        <f>IFERROR(INDEX('4. Recovered capital'!$F$8:$BH$32,MATCH($B61,'4. Recovered capital'!$D$8:$D$32,0),MATCH(E$57,'4. Recovered capital'!$F$8:$BH$8,0))/INDEX('4. Recovered capital'!$F$8:$BH$32,MATCH($B61,'4. Recovered capital'!$D$8:$D$32,0),MATCH(E$57-1,'4. Recovered capital'!$F$8:$BH$8,0))-1,"NA")</f>
        <v>NA</v>
      </c>
      <c r="F61" s="253" t="str">
        <f>IFERROR(INDEX('4. Recovered capital'!$F$8:$BH$32,MATCH($B61,'4. Recovered capital'!$D$8:$D$32,0),MATCH(F$57,'4. Recovered capital'!$F$8:$BH$8,0))/INDEX('4. Recovered capital'!$F$8:$BH$32,MATCH($B61,'4. Recovered capital'!$D$8:$D$32,0),MATCH(F$57-1,'4. Recovered capital'!$F$8:$BH$8,0))-1,"NA")</f>
        <v>NA</v>
      </c>
      <c r="G61" s="253" t="str">
        <f>IFERROR(INDEX('4. Recovered capital'!$F$8:$BH$32,MATCH($B61,'4. Recovered capital'!$D$8:$D$32,0),MATCH(G$57,'4. Recovered capital'!$F$8:$BH$8,0))/INDEX('4. Recovered capital'!$F$8:$BH$32,MATCH($B61,'4. Recovered capital'!$D$8:$D$32,0),MATCH(G$57-1,'4. Recovered capital'!$F$8:$BH$8,0))-1,"NA")</f>
        <v>NA</v>
      </c>
    </row>
    <row r="62" spans="2:82" x14ac:dyDescent="0.35">
      <c r="B62" s="137" t="s">
        <v>163</v>
      </c>
      <c r="C62" s="253">
        <f>IFERROR(INDEX('4. Recovered capital'!$F$8:$BH$32,MATCH($B62,'4. Recovered capital'!$D$8:$D$32,0),MATCH(C$57,'4. Recovered capital'!$F$8:$BH$8,0))/INDEX('4. Recovered capital'!$F$8:$BH$32,MATCH($B62,'4. Recovered capital'!$D$8:$D$32,0),MATCH(C$57-1,'4. Recovered capital'!$F$8:$BH$8,0))-1,"NA")</f>
        <v>-0.4442705979721232</v>
      </c>
      <c r="D62" s="253">
        <f>IFERROR(INDEX('4. Recovered capital'!$F$8:$BH$32,MATCH($B62,'4. Recovered capital'!$D$8:$D$32,0),MATCH(D$57,'4. Recovered capital'!$F$8:$BH$8,0))/INDEX('4. Recovered capital'!$F$8:$BH$32,MATCH($B62,'4. Recovered capital'!$D$8:$D$32,0),MATCH(D$57-1,'4. Recovered capital'!$F$8:$BH$8,0))-1,"NA")</f>
        <v>7.5186171943247135</v>
      </c>
      <c r="E62" s="253">
        <f>IFERROR(INDEX('4. Recovered capital'!$F$8:$BH$32,MATCH($B62,'4. Recovered capital'!$D$8:$D$32,0),MATCH(E$57,'4. Recovered capital'!$F$8:$BH$8,0))/INDEX('4. Recovered capital'!$F$8:$BH$32,MATCH($B62,'4. Recovered capital'!$D$8:$D$32,0),MATCH(E$57-1,'4. Recovered capital'!$F$8:$BH$8,0))-1,"NA")</f>
        <v>0.41798682519174224</v>
      </c>
      <c r="F62" s="253">
        <f>IFERROR(INDEX('4. Recovered capital'!$F$8:$BH$32,MATCH($B62,'4. Recovered capital'!$D$8:$D$32,0),MATCH(F$57,'4. Recovered capital'!$F$8:$BH$8,0))/INDEX('4. Recovered capital'!$F$8:$BH$32,MATCH($B62,'4. Recovered capital'!$D$8:$D$32,0),MATCH(F$57-1,'4. Recovered capital'!$F$8:$BH$8,0))-1,"NA")</f>
        <v>-1.7444101327956929E-3</v>
      </c>
      <c r="G62" s="253">
        <f>IFERROR(INDEX('4. Recovered capital'!$F$8:$BH$32,MATCH($B62,'4. Recovered capital'!$D$8:$D$32,0),MATCH(G$57,'4. Recovered capital'!$F$8:$BH$8,0))/INDEX('4. Recovered capital'!$F$8:$BH$32,MATCH($B62,'4. Recovered capital'!$D$8:$D$32,0),MATCH(G$57-1,'4. Recovered capital'!$F$8:$BH$8,0))-1,"NA")</f>
        <v>-8.3360795956531675E-2</v>
      </c>
    </row>
    <row r="63" spans="2:82" x14ac:dyDescent="0.35">
      <c r="B63" s="137" t="s">
        <v>164</v>
      </c>
      <c r="C63" s="253">
        <f>IFERROR(INDEX('4. Recovered capital'!$F$8:$BH$32,MATCH($B63,'4. Recovered capital'!$D$8:$D$32,0),MATCH(C$57,'4. Recovered capital'!$F$8:$BH$8,0))/INDEX('4. Recovered capital'!$F$8:$BH$32,MATCH($B63,'4. Recovered capital'!$D$8:$D$32,0),MATCH(C$57-1,'4. Recovered capital'!$F$8:$BH$8,0))-1,"NA")</f>
        <v>0.16579453684091594</v>
      </c>
      <c r="D63" s="253">
        <f>IFERROR(INDEX('4. Recovered capital'!$F$8:$BH$32,MATCH($B63,'4. Recovered capital'!$D$8:$D$32,0),MATCH(D$57,'4. Recovered capital'!$F$8:$BH$8,0))/INDEX('4. Recovered capital'!$F$8:$BH$32,MATCH($B63,'4. Recovered capital'!$D$8:$D$32,0),MATCH(D$57-1,'4. Recovered capital'!$F$8:$BH$8,0))-1,"NA")</f>
        <v>-0.7118831249901143</v>
      </c>
      <c r="E63" s="253">
        <f>IFERROR(INDEX('4. Recovered capital'!$F$8:$BH$32,MATCH($B63,'4. Recovered capital'!$D$8:$D$32,0),MATCH(E$57,'4. Recovered capital'!$F$8:$BH$8,0))/INDEX('4. Recovered capital'!$F$8:$BH$32,MATCH($B63,'4. Recovered capital'!$D$8:$D$32,0),MATCH(E$57-1,'4. Recovered capital'!$F$8:$BH$8,0))-1,"NA")</f>
        <v>-0.69821197820337577</v>
      </c>
      <c r="F63" s="253">
        <f>IFERROR(INDEX('4. Recovered capital'!$F$8:$BH$32,MATCH($B63,'4. Recovered capital'!$D$8:$D$32,0),MATCH(F$57,'4. Recovered capital'!$F$8:$BH$8,0))/INDEX('4. Recovered capital'!$F$8:$BH$32,MATCH($B63,'4. Recovered capital'!$D$8:$D$32,0),MATCH(F$57-1,'4. Recovered capital'!$F$8:$BH$8,0))-1,"NA")</f>
        <v>1.3264631288433555</v>
      </c>
      <c r="G63" s="253">
        <f>IFERROR(INDEX('4. Recovered capital'!$F$8:$BH$32,MATCH($B63,'4. Recovered capital'!$D$8:$D$32,0),MATCH(G$57,'4. Recovered capital'!$F$8:$BH$8,0))/INDEX('4. Recovered capital'!$F$8:$BH$32,MATCH($B63,'4. Recovered capital'!$D$8:$D$32,0),MATCH(G$57-1,'4. Recovered capital'!$F$8:$BH$8,0))-1,"NA")</f>
        <v>0.97285895071820017</v>
      </c>
    </row>
    <row r="64" spans="2:82" x14ac:dyDescent="0.35">
      <c r="B64" s="378"/>
    </row>
    <row r="65" spans="2:8" x14ac:dyDescent="0.35">
      <c r="B65" s="378"/>
    </row>
    <row r="66" spans="2:8" s="373" customFormat="1" x14ac:dyDescent="0.35">
      <c r="B66" s="242" t="s">
        <v>446</v>
      </c>
      <c r="C66" s="467" t="s">
        <v>111</v>
      </c>
      <c r="D66" s="467"/>
      <c r="E66" s="467"/>
      <c r="F66" s="468" t="s">
        <v>112</v>
      </c>
      <c r="G66" s="468"/>
      <c r="H66" s="468"/>
    </row>
    <row r="67" spans="2:8" s="373" customFormat="1" ht="26.25" x14ac:dyDescent="0.35">
      <c r="B67" s="242" t="s">
        <v>33</v>
      </c>
      <c r="C67" s="242" t="s">
        <v>447</v>
      </c>
      <c r="D67" s="242" t="s">
        <v>448</v>
      </c>
      <c r="E67" s="242" t="s">
        <v>449</v>
      </c>
      <c r="F67" s="242" t="s">
        <v>447</v>
      </c>
      <c r="G67" s="242" t="s">
        <v>450</v>
      </c>
      <c r="H67" s="242" t="s">
        <v>449</v>
      </c>
    </row>
    <row r="68" spans="2:8" x14ac:dyDescent="0.35">
      <c r="B68" s="256" t="s">
        <v>34</v>
      </c>
      <c r="C68" s="137"/>
      <c r="D68" s="242"/>
      <c r="E68" s="242"/>
      <c r="F68" s="242"/>
      <c r="G68" s="242"/>
      <c r="H68" s="242"/>
    </row>
    <row r="69" spans="2:8" x14ac:dyDescent="0.35">
      <c r="B69" s="137" t="s">
        <v>152</v>
      </c>
      <c r="C69" s="242"/>
      <c r="D69" s="242"/>
      <c r="E69" s="242"/>
      <c r="F69" s="242"/>
      <c r="G69" s="242"/>
      <c r="H69" s="242"/>
    </row>
    <row r="70" spans="2:8" x14ac:dyDescent="0.35">
      <c r="B70" s="255" t="s">
        <v>451</v>
      </c>
      <c r="C70" s="286">
        <f>'5. Weighted average price'!M12</f>
        <v>0</v>
      </c>
      <c r="D70" s="286">
        <f>'5. Weighted average price'!N12</f>
        <v>0</v>
      </c>
      <c r="E70" s="318">
        <f>'5. Weighted average price'!O12</f>
        <v>0</v>
      </c>
      <c r="F70" s="286">
        <f>'5. Weighted average price'!P12</f>
        <v>0</v>
      </c>
      <c r="G70" s="286">
        <f>'5. Weighted average price'!Q12</f>
        <v>0</v>
      </c>
      <c r="H70" s="318">
        <f>'5. Weighted average price'!R12</f>
        <v>0</v>
      </c>
    </row>
    <row r="71" spans="2:8" x14ac:dyDescent="0.35">
      <c r="B71" s="255" t="s">
        <v>452</v>
      </c>
      <c r="C71" s="286">
        <f>'5. Weighted average price'!T12</f>
        <v>0</v>
      </c>
      <c r="D71" s="286">
        <f>'5. Weighted average price'!U12</f>
        <v>0</v>
      </c>
      <c r="E71" s="318">
        <f>'5. Weighted average price'!V12</f>
        <v>0</v>
      </c>
      <c r="F71" s="286">
        <f>'5. Weighted average price'!W12</f>
        <v>0</v>
      </c>
      <c r="G71" s="286">
        <f>'5. Weighted average price'!X12</f>
        <v>0</v>
      </c>
      <c r="H71" s="318">
        <f>'5. Weighted average price'!Y12</f>
        <v>0</v>
      </c>
    </row>
    <row r="72" spans="2:8" x14ac:dyDescent="0.35">
      <c r="B72" s="255" t="s">
        <v>453</v>
      </c>
      <c r="C72" s="286">
        <f>'5. Weighted average price'!Z12</f>
        <v>0</v>
      </c>
      <c r="D72" s="286">
        <f>'5. Weighted average price'!AA12</f>
        <v>0</v>
      </c>
      <c r="E72" s="318">
        <f>'5. Weighted average price'!AB12</f>
        <v>0</v>
      </c>
      <c r="F72" s="286">
        <f>'5. Weighted average price'!AC12</f>
        <v>0</v>
      </c>
      <c r="G72" s="286">
        <f>'5. Weighted average price'!AD12</f>
        <v>0</v>
      </c>
      <c r="H72" s="318">
        <f>'5. Weighted average price'!AE12</f>
        <v>0</v>
      </c>
    </row>
    <row r="73" spans="2:8" x14ac:dyDescent="0.35">
      <c r="B73" s="255" t="s">
        <v>454</v>
      </c>
      <c r="C73" s="286">
        <f>'5. Weighted average price'!AF12</f>
        <v>0</v>
      </c>
      <c r="D73" s="286">
        <f>'5. Weighted average price'!AG12</f>
        <v>0</v>
      </c>
      <c r="E73" s="318">
        <f>'5. Weighted average price'!AH12</f>
        <v>0</v>
      </c>
      <c r="F73" s="286">
        <f>'5. Weighted average price'!AI12</f>
        <v>0</v>
      </c>
      <c r="G73" s="286">
        <f>'5. Weighted average price'!AJ12</f>
        <v>0</v>
      </c>
      <c r="H73" s="318">
        <f>'5. Weighted average price'!AK12</f>
        <v>0</v>
      </c>
    </row>
    <row r="74" spans="2:8" x14ac:dyDescent="0.35">
      <c r="B74" s="255" t="s">
        <v>455</v>
      </c>
      <c r="C74" s="286">
        <f>'5. Weighted average price'!AM12</f>
        <v>24826.122809937297</v>
      </c>
      <c r="D74" s="286">
        <f>'5. Weighted average price'!AN12</f>
        <v>7121.6153210079829</v>
      </c>
      <c r="E74" s="318">
        <f>'5. Weighted average price'!AO12</f>
        <v>3.4860241238673706</v>
      </c>
      <c r="F74" s="286">
        <f>'5. Weighted average price'!AP12</f>
        <v>2127.0654176866656</v>
      </c>
      <c r="G74" s="286">
        <f>'5. Weighted average price'!AQ12</f>
        <v>5134.9598831477106</v>
      </c>
      <c r="H74" s="318">
        <f>'5. Weighted average price'!AR12</f>
        <v>0.41423213931377056</v>
      </c>
    </row>
    <row r="75" spans="2:8" x14ac:dyDescent="0.35">
      <c r="B75" s="255" t="s">
        <v>456</v>
      </c>
      <c r="C75" s="286">
        <f>'5. Weighted average price'!AS12</f>
        <v>0</v>
      </c>
      <c r="D75" s="286">
        <f>'5. Weighted average price'!AT12</f>
        <v>0</v>
      </c>
      <c r="E75" s="318">
        <f>'5. Weighted average price'!AU12</f>
        <v>0</v>
      </c>
      <c r="F75" s="286">
        <f>'5. Weighted average price'!AV12</f>
        <v>0</v>
      </c>
      <c r="G75" s="286">
        <f>'5. Weighted average price'!AW12</f>
        <v>0</v>
      </c>
      <c r="H75" s="318">
        <f>'5. Weighted average price'!AX12</f>
        <v>0</v>
      </c>
    </row>
    <row r="76" spans="2:8" x14ac:dyDescent="0.35">
      <c r="B76" s="255" t="s">
        <v>457</v>
      </c>
      <c r="C76" s="286">
        <f>'5. Weighted average price'!AY12</f>
        <v>0</v>
      </c>
      <c r="D76" s="286">
        <f>'5. Weighted average price'!AZ12</f>
        <v>0</v>
      </c>
      <c r="E76" s="318">
        <f>'5. Weighted average price'!BA12</f>
        <v>0</v>
      </c>
      <c r="F76" s="286">
        <f>'5. Weighted average price'!BB12</f>
        <v>0</v>
      </c>
      <c r="G76" s="286">
        <f>'5. Weighted average price'!BC12</f>
        <v>0</v>
      </c>
      <c r="H76" s="318">
        <f>'5. Weighted average price'!BD12</f>
        <v>0</v>
      </c>
    </row>
    <row r="77" spans="2:8" x14ac:dyDescent="0.35">
      <c r="B77" s="255" t="s">
        <v>458</v>
      </c>
      <c r="C77" s="286">
        <f>'5. Weighted average price'!BE12</f>
        <v>49410.720132635419</v>
      </c>
      <c r="D77" s="286">
        <f>'5. Weighted average price'!BF12</f>
        <v>28609.86319427441</v>
      </c>
      <c r="E77" s="318">
        <f>'5. Weighted average price'!BG12</f>
        <v>1.7270519539752225</v>
      </c>
      <c r="F77" s="286">
        <f>'5. Weighted average price'!BH12</f>
        <v>2058.8440493504695</v>
      </c>
      <c r="G77" s="286">
        <f>'5. Weighted average price'!BI12</f>
        <v>10270.095783080928</v>
      </c>
      <c r="H77" s="318">
        <f>'5. Weighted average price'!BJ12</f>
        <v>0.20046980016897531</v>
      </c>
    </row>
    <row r="78" spans="2:8" x14ac:dyDescent="0.35">
      <c r="B78" s="137" t="s">
        <v>200</v>
      </c>
      <c r="C78" s="137"/>
      <c r="D78" s="137"/>
      <c r="E78" s="319"/>
      <c r="F78" s="137"/>
      <c r="G78" s="137"/>
      <c r="H78" s="319"/>
    </row>
    <row r="79" spans="2:8" x14ac:dyDescent="0.35">
      <c r="B79" s="255" t="s">
        <v>451</v>
      </c>
      <c r="C79" s="425">
        <f>'5. Weighted average price'!M13</f>
        <v>0</v>
      </c>
      <c r="D79" s="425">
        <f>'5. Weighted average price'!N13</f>
        <v>0</v>
      </c>
      <c r="E79" s="426">
        <f>'5. Weighted average price'!O13</f>
        <v>0</v>
      </c>
      <c r="F79" s="425">
        <f>'5. Weighted average price'!P13</f>
        <v>0</v>
      </c>
      <c r="G79" s="425">
        <f>'5. Weighted average price'!Q13</f>
        <v>0</v>
      </c>
      <c r="H79" s="426">
        <f>'5. Weighted average price'!R13</f>
        <v>0</v>
      </c>
    </row>
    <row r="80" spans="2:8" x14ac:dyDescent="0.35">
      <c r="B80" s="255" t="s">
        <v>452</v>
      </c>
      <c r="C80" s="425">
        <f>'5. Weighted average price'!T13</f>
        <v>0</v>
      </c>
      <c r="D80" s="425">
        <f>'5. Weighted average price'!U13</f>
        <v>0</v>
      </c>
      <c r="E80" s="426">
        <f>'5. Weighted average price'!V13</f>
        <v>0</v>
      </c>
      <c r="F80" s="425">
        <f>'5. Weighted average price'!W13</f>
        <v>0</v>
      </c>
      <c r="G80" s="425">
        <f>'5. Weighted average price'!X13</f>
        <v>0</v>
      </c>
      <c r="H80" s="426">
        <f>'5. Weighted average price'!Y13</f>
        <v>0</v>
      </c>
    </row>
    <row r="81" spans="2:8" x14ac:dyDescent="0.35">
      <c r="B81" s="255" t="s">
        <v>453</v>
      </c>
      <c r="C81" s="425">
        <f>'5. Weighted average price'!Z13</f>
        <v>0</v>
      </c>
      <c r="D81" s="425">
        <f>'5. Weighted average price'!AA13</f>
        <v>0</v>
      </c>
      <c r="E81" s="426">
        <f>'5. Weighted average price'!AB13</f>
        <v>0</v>
      </c>
      <c r="F81" s="425">
        <f>'5. Weighted average price'!AC13</f>
        <v>0</v>
      </c>
      <c r="G81" s="425">
        <f>'5. Weighted average price'!AD13</f>
        <v>0</v>
      </c>
      <c r="H81" s="426">
        <f>'5. Weighted average price'!AE13</f>
        <v>0</v>
      </c>
    </row>
    <row r="82" spans="2:8" x14ac:dyDescent="0.35">
      <c r="B82" s="255" t="s">
        <v>454</v>
      </c>
      <c r="C82" s="425">
        <f>'5. Weighted average price'!AF13</f>
        <v>0</v>
      </c>
      <c r="D82" s="425">
        <f>'5. Weighted average price'!AG13</f>
        <v>0</v>
      </c>
      <c r="E82" s="426">
        <f>'5. Weighted average price'!AH13</f>
        <v>0</v>
      </c>
      <c r="F82" s="425">
        <f>'5. Weighted average price'!AI13</f>
        <v>0</v>
      </c>
      <c r="G82" s="425">
        <f>'5. Weighted average price'!AJ13</f>
        <v>0</v>
      </c>
      <c r="H82" s="426">
        <f>'5. Weighted average price'!AK13</f>
        <v>0</v>
      </c>
    </row>
    <row r="83" spans="2:8" x14ac:dyDescent="0.35">
      <c r="B83" s="255" t="s">
        <v>455</v>
      </c>
      <c r="C83" s="425">
        <f>'5. Weighted average price'!AM13</f>
        <v>438.74323838774387</v>
      </c>
      <c r="D83" s="425">
        <f>'5. Weighted average price'!AN13</f>
        <v>136.82216708023154</v>
      </c>
      <c r="E83" s="426">
        <f>'5. Weighted average price'!AO13</f>
        <v>3.2066678064707745</v>
      </c>
      <c r="F83" s="425">
        <f>'5. Weighted average price'!AP13</f>
        <v>1069.1472395640601</v>
      </c>
      <c r="G83" s="425">
        <f>'5. Weighted average price'!AQ13</f>
        <v>245.97735406199092</v>
      </c>
      <c r="H83" s="426">
        <f>'5. Weighted average price'!AR13</f>
        <v>4.3465271168605826</v>
      </c>
    </row>
    <row r="84" spans="2:8" x14ac:dyDescent="0.35">
      <c r="B84" s="255" t="s">
        <v>456</v>
      </c>
      <c r="C84" s="425">
        <f>'5. Weighted average price'!AS13</f>
        <v>0</v>
      </c>
      <c r="D84" s="425">
        <f>'5. Weighted average price'!AT13</f>
        <v>0</v>
      </c>
      <c r="E84" s="426">
        <f>'5. Weighted average price'!AU13</f>
        <v>0</v>
      </c>
      <c r="F84" s="425">
        <f>'5. Weighted average price'!AV13</f>
        <v>0</v>
      </c>
      <c r="G84" s="425">
        <f>'5. Weighted average price'!AW13</f>
        <v>0</v>
      </c>
      <c r="H84" s="426">
        <f>'5. Weighted average price'!AX13</f>
        <v>0</v>
      </c>
    </row>
    <row r="85" spans="2:8" x14ac:dyDescent="0.35">
      <c r="B85" s="255" t="s">
        <v>457</v>
      </c>
      <c r="C85" s="425">
        <f>'5. Weighted average price'!AY13</f>
        <v>0</v>
      </c>
      <c r="D85" s="425">
        <f>'5. Weighted average price'!AZ13</f>
        <v>0</v>
      </c>
      <c r="E85" s="426">
        <f>'5. Weighted average price'!BA13</f>
        <v>0</v>
      </c>
      <c r="F85" s="425">
        <f>'5. Weighted average price'!BB13</f>
        <v>0</v>
      </c>
      <c r="G85" s="425">
        <f>'5. Weighted average price'!BC13</f>
        <v>0</v>
      </c>
      <c r="H85" s="426">
        <f>'5. Weighted average price'!BD13</f>
        <v>0</v>
      </c>
    </row>
    <row r="86" spans="2:8" x14ac:dyDescent="0.35">
      <c r="B86" s="255" t="s">
        <v>458</v>
      </c>
      <c r="C86" s="425">
        <f>'5. Weighted average price'!BE13</f>
        <v>1782.1510499999997</v>
      </c>
      <c r="D86" s="425">
        <f>'5. Weighted average price'!BF13</f>
        <v>1131.0432598711388</v>
      </c>
      <c r="E86" s="426">
        <f>'5. Weighted average price'!BG13</f>
        <v>1.5756701031957367</v>
      </c>
      <c r="F86" s="425">
        <f>'5. Weighted average price'!BH13</f>
        <v>2036.5534400000001</v>
      </c>
      <c r="G86" s="425">
        <f>'5. Weighted average price'!BI13</f>
        <v>1105.3955133614554</v>
      </c>
      <c r="H86" s="426">
        <f>'5. Weighted average price'!BJ13</f>
        <v>1.84237534473696</v>
      </c>
    </row>
    <row r="87" spans="2:8" x14ac:dyDescent="0.35">
      <c r="B87" s="137" t="s">
        <v>36</v>
      </c>
      <c r="C87" s="137"/>
      <c r="D87" s="137"/>
      <c r="E87" s="319"/>
      <c r="F87" s="137"/>
      <c r="G87" s="137"/>
      <c r="H87" s="319"/>
    </row>
    <row r="88" spans="2:8" x14ac:dyDescent="0.35">
      <c r="B88" s="255" t="s">
        <v>451</v>
      </c>
      <c r="C88" s="286">
        <f>'5. Weighted average price'!M14</f>
        <v>0</v>
      </c>
      <c r="D88" s="286">
        <f>'5. Weighted average price'!N14</f>
        <v>0</v>
      </c>
      <c r="E88" s="318">
        <f>'5. Weighted average price'!O14</f>
        <v>0</v>
      </c>
      <c r="F88" s="286">
        <f>'5. Weighted average price'!P14</f>
        <v>0</v>
      </c>
      <c r="G88" s="286">
        <f>'5. Weighted average price'!Q14</f>
        <v>0</v>
      </c>
      <c r="H88" s="318">
        <f>'5. Weighted average price'!R14</f>
        <v>0</v>
      </c>
    </row>
    <row r="89" spans="2:8" x14ac:dyDescent="0.35">
      <c r="B89" s="255" t="s">
        <v>452</v>
      </c>
      <c r="C89" s="286">
        <f>'5. Weighted average price'!T14</f>
        <v>0</v>
      </c>
      <c r="D89" s="286">
        <f>'5. Weighted average price'!U14</f>
        <v>0</v>
      </c>
      <c r="E89" s="318">
        <f>'5. Weighted average price'!V14</f>
        <v>0</v>
      </c>
      <c r="F89" s="286">
        <f>'5. Weighted average price'!W14</f>
        <v>0</v>
      </c>
      <c r="G89" s="286">
        <f>'5. Weighted average price'!X14</f>
        <v>0</v>
      </c>
      <c r="H89" s="318">
        <f>'5. Weighted average price'!Y14</f>
        <v>0</v>
      </c>
    </row>
    <row r="90" spans="2:8" x14ac:dyDescent="0.35">
      <c r="B90" s="255" t="s">
        <v>453</v>
      </c>
      <c r="C90" s="286">
        <f>'5. Weighted average price'!Z14</f>
        <v>0</v>
      </c>
      <c r="D90" s="286">
        <f>'5. Weighted average price'!AA14</f>
        <v>0</v>
      </c>
      <c r="E90" s="318">
        <f>'5. Weighted average price'!AB14</f>
        <v>0</v>
      </c>
      <c r="F90" s="286">
        <f>'5. Weighted average price'!AC14</f>
        <v>0</v>
      </c>
      <c r="G90" s="286">
        <f>'5. Weighted average price'!AD14</f>
        <v>0</v>
      </c>
      <c r="H90" s="318">
        <f>'5. Weighted average price'!AE14</f>
        <v>0</v>
      </c>
    </row>
    <row r="91" spans="2:8" x14ac:dyDescent="0.35">
      <c r="B91" s="255" t="s">
        <v>454</v>
      </c>
      <c r="C91" s="286">
        <f>'5. Weighted average price'!AF14</f>
        <v>0</v>
      </c>
      <c r="D91" s="286">
        <f>'5. Weighted average price'!AG14</f>
        <v>0</v>
      </c>
      <c r="E91" s="318">
        <f>'5. Weighted average price'!AH14</f>
        <v>0</v>
      </c>
      <c r="F91" s="286">
        <f>'5. Weighted average price'!AI14</f>
        <v>0</v>
      </c>
      <c r="G91" s="286">
        <f>'5. Weighted average price'!AJ14</f>
        <v>0</v>
      </c>
      <c r="H91" s="318">
        <f>'5. Weighted average price'!AK14</f>
        <v>0</v>
      </c>
    </row>
    <row r="92" spans="2:8" x14ac:dyDescent="0.35">
      <c r="B92" s="255" t="s">
        <v>455</v>
      </c>
      <c r="C92" s="286">
        <f>'5. Weighted average price'!AM14</f>
        <v>0</v>
      </c>
      <c r="D92" s="286">
        <f>'5. Weighted average price'!AN14</f>
        <v>0</v>
      </c>
      <c r="E92" s="318">
        <f>'5. Weighted average price'!AO14</f>
        <v>0</v>
      </c>
      <c r="F92" s="286">
        <f>'5. Weighted average price'!AP14</f>
        <v>0</v>
      </c>
      <c r="G92" s="286">
        <f>'5. Weighted average price'!AQ14</f>
        <v>0</v>
      </c>
      <c r="H92" s="318">
        <f>'5. Weighted average price'!AR14</f>
        <v>0</v>
      </c>
    </row>
    <row r="93" spans="2:8" x14ac:dyDescent="0.35">
      <c r="B93" s="255" t="s">
        <v>456</v>
      </c>
      <c r="C93" s="286">
        <f>'5. Weighted average price'!AS14</f>
        <v>0</v>
      </c>
      <c r="D93" s="286">
        <f>'5. Weighted average price'!AT14</f>
        <v>0</v>
      </c>
      <c r="E93" s="318">
        <f>'5. Weighted average price'!AU14</f>
        <v>0</v>
      </c>
      <c r="F93" s="286">
        <f>'5. Weighted average price'!AV14</f>
        <v>0</v>
      </c>
      <c r="G93" s="286">
        <f>'5. Weighted average price'!AW14</f>
        <v>0</v>
      </c>
      <c r="H93" s="318">
        <f>'5. Weighted average price'!AX14</f>
        <v>0</v>
      </c>
    </row>
    <row r="94" spans="2:8" x14ac:dyDescent="0.35">
      <c r="B94" s="255" t="s">
        <v>457</v>
      </c>
      <c r="C94" s="286">
        <f>'5. Weighted average price'!AY14</f>
        <v>0</v>
      </c>
      <c r="D94" s="286">
        <f>'5. Weighted average price'!AZ14</f>
        <v>0</v>
      </c>
      <c r="E94" s="318">
        <f>'5. Weighted average price'!BA14</f>
        <v>0</v>
      </c>
      <c r="F94" s="286">
        <f>'5. Weighted average price'!BB14</f>
        <v>0</v>
      </c>
      <c r="G94" s="286">
        <f>'5. Weighted average price'!BC14</f>
        <v>0</v>
      </c>
      <c r="H94" s="318">
        <f>'5. Weighted average price'!BD14</f>
        <v>0</v>
      </c>
    </row>
    <row r="95" spans="2:8" x14ac:dyDescent="0.35">
      <c r="B95" s="255" t="s">
        <v>458</v>
      </c>
      <c r="C95" s="286">
        <f>'5. Weighted average price'!BE14</f>
        <v>0</v>
      </c>
      <c r="D95" s="286">
        <f>'5. Weighted average price'!BF14</f>
        <v>0</v>
      </c>
      <c r="E95" s="318">
        <f>'5. Weighted average price'!BG14</f>
        <v>0</v>
      </c>
      <c r="F95" s="286">
        <f>'5. Weighted average price'!BH14</f>
        <v>0</v>
      </c>
      <c r="G95" s="286">
        <f>'5. Weighted average price'!BI14</f>
        <v>0</v>
      </c>
      <c r="H95" s="318">
        <f>'5. Weighted average price'!BJ14</f>
        <v>0</v>
      </c>
    </row>
    <row r="96" spans="2:8" x14ac:dyDescent="0.35">
      <c r="B96" s="256" t="s">
        <v>227</v>
      </c>
      <c r="C96" s="137"/>
      <c r="D96" s="137"/>
      <c r="E96" s="319"/>
      <c r="F96" s="137"/>
      <c r="G96" s="137"/>
      <c r="H96" s="319"/>
    </row>
    <row r="97" spans="2:8" x14ac:dyDescent="0.35">
      <c r="B97" s="257" t="s">
        <v>225</v>
      </c>
      <c r="C97" s="286">
        <f>'5. Weighted average price'!F16</f>
        <v>0</v>
      </c>
      <c r="D97" s="286">
        <f>'5. Weighted average price'!G16</f>
        <v>0</v>
      </c>
      <c r="E97" s="318">
        <f>'5. Weighted average price'!H16</f>
        <v>0</v>
      </c>
      <c r="F97" s="286">
        <f>'5. Weighted average price'!I16</f>
        <v>0</v>
      </c>
      <c r="G97" s="286">
        <f>'5. Weighted average price'!J16</f>
        <v>0</v>
      </c>
      <c r="H97" s="318">
        <f>'5. Weighted average price'!K16</f>
        <v>0</v>
      </c>
    </row>
    <row r="98" spans="2:8" x14ac:dyDescent="0.35">
      <c r="B98" s="256" t="s">
        <v>37</v>
      </c>
      <c r="C98" s="137"/>
      <c r="D98" s="137"/>
      <c r="E98" s="319"/>
      <c r="F98" s="137"/>
      <c r="G98" s="137"/>
      <c r="H98" s="319"/>
    </row>
    <row r="99" spans="2:8" x14ac:dyDescent="0.35">
      <c r="B99" s="257" t="s">
        <v>226</v>
      </c>
      <c r="C99" s="286">
        <f>'5. Weighted average price'!F18</f>
        <v>0</v>
      </c>
      <c r="D99" s="286">
        <f>'5. Weighted average price'!G18</f>
        <v>0</v>
      </c>
      <c r="E99" s="318">
        <f>'5. Weighted average price'!H18</f>
        <v>0</v>
      </c>
      <c r="F99" s="286">
        <f>'5. Weighted average price'!I18</f>
        <v>0</v>
      </c>
      <c r="G99" s="286">
        <f>'5. Weighted average price'!J18</f>
        <v>0</v>
      </c>
      <c r="H99" s="318">
        <f>'5. Weighted average price'!K18</f>
        <v>0</v>
      </c>
    </row>
    <row r="100" spans="2:8" x14ac:dyDescent="0.35">
      <c r="B100" s="256" t="s">
        <v>459</v>
      </c>
      <c r="C100" s="286">
        <f>'5. Weighted average price'!F19</f>
        <v>100.54403688888893</v>
      </c>
      <c r="D100" s="383"/>
      <c r="E100" s="383"/>
      <c r="F100" s="286">
        <f>'5. Weighted average price'!I19</f>
        <v>0</v>
      </c>
      <c r="G100" s="383"/>
      <c r="H100" s="383"/>
    </row>
    <row r="101" spans="2:8" x14ac:dyDescent="0.35">
      <c r="B101" s="378"/>
      <c r="F101" s="45"/>
    </row>
    <row r="102" spans="2:8" x14ac:dyDescent="0.35">
      <c r="B102" s="378"/>
      <c r="C102" s="382"/>
    </row>
    <row r="103" spans="2:8" ht="26.25" x14ac:dyDescent="0.35">
      <c r="B103" s="242" t="s">
        <v>460</v>
      </c>
      <c r="C103" s="242" t="s">
        <v>461</v>
      </c>
      <c r="D103" s="242" t="s">
        <v>532</v>
      </c>
    </row>
    <row r="104" spans="2:8" ht="25.5" x14ac:dyDescent="0.35">
      <c r="B104" s="137" t="s">
        <v>462</v>
      </c>
      <c r="C104" s="286">
        <f>C37</f>
        <v>191174680.00170887</v>
      </c>
      <c r="D104" s="286">
        <f>C52</f>
        <v>-3.7252902984619141E-9</v>
      </c>
    </row>
    <row r="105" spans="2:8" x14ac:dyDescent="0.35">
      <c r="B105" s="137" t="s">
        <v>463</v>
      </c>
      <c r="C105" s="258">
        <f>IFERROR('3. Statement of pipeline assets'!D99/'3. Statement of pipeline assets'!D100,0)</f>
        <v>2.6661707079022861E-2</v>
      </c>
      <c r="D105" s="258">
        <f>IFERROR('4. Recovered capital'!E23/'4. Recovered capital'!E24,0)</f>
        <v>5.0846837175401421E-2</v>
      </c>
    </row>
    <row r="106" spans="2:8" x14ac:dyDescent="0.35">
      <c r="B106" s="137" t="s">
        <v>464</v>
      </c>
      <c r="C106" s="258">
        <f>IFERROR('3. Statement of pipeline assets'!D80/'3. Statement of pipeline assets'!D100,0)</f>
        <v>0.97333829292097718</v>
      </c>
      <c r="D106" s="258">
        <f>IFERROR('4. Recovered capital'!E16/'4. Recovered capital'!E24,0)</f>
        <v>0.94915316282459861</v>
      </c>
    </row>
    <row r="107" spans="2:8" ht="26.25" x14ac:dyDescent="0.35">
      <c r="B107" s="137"/>
      <c r="C107" s="242" t="s">
        <v>465</v>
      </c>
      <c r="D107" s="381"/>
    </row>
    <row r="108" spans="2:8" x14ac:dyDescent="0.35">
      <c r="B108" s="137" t="s">
        <v>466</v>
      </c>
      <c r="C108" s="259">
        <f>IFERROR('2. Revenues and expenses'!D16/'2. Revenues and expenses'!D20,0)</f>
        <v>1</v>
      </c>
      <c r="D108" s="381"/>
    </row>
    <row r="109" spans="2:8" x14ac:dyDescent="0.35">
      <c r="B109" s="137" t="s">
        <v>467</v>
      </c>
      <c r="C109" s="259">
        <f>IFERROR('2. Revenues and expenses'!D19/'2. Revenues and expenses'!D20,0)</f>
        <v>0</v>
      </c>
      <c r="D109" s="381"/>
    </row>
    <row r="110" spans="2:8" x14ac:dyDescent="0.35">
      <c r="B110" s="137" t="s">
        <v>468</v>
      </c>
      <c r="C110" s="259">
        <f>IFERROR('2. Revenues and expenses'!D30/'2. Revenues and expenses'!D42,0)</f>
        <v>0.58491498011192644</v>
      </c>
      <c r="D110" s="381"/>
    </row>
    <row r="111" spans="2:8" x14ac:dyDescent="0.35">
      <c r="B111" s="137" t="s">
        <v>469</v>
      </c>
      <c r="C111" s="259">
        <f>IFERROR('2. Revenues and expenses'!D41/'2. Revenues and expenses'!D42,0)</f>
        <v>0.41508501988807356</v>
      </c>
      <c r="D111" s="381"/>
    </row>
    <row r="112" spans="2:8" x14ac:dyDescent="0.35">
      <c r="B112" s="378"/>
    </row>
    <row r="113" spans="2:4" x14ac:dyDescent="0.35">
      <c r="B113" s="378"/>
    </row>
    <row r="114" spans="2:4" ht="26.25" x14ac:dyDescent="0.35">
      <c r="B114" s="242" t="s">
        <v>470</v>
      </c>
      <c r="C114" s="242" t="s">
        <v>465</v>
      </c>
      <c r="D114" s="242" t="s">
        <v>471</v>
      </c>
    </row>
    <row r="115" spans="2:4" x14ac:dyDescent="0.35">
      <c r="B115" s="137" t="s">
        <v>472</v>
      </c>
      <c r="C115" s="285">
        <f>'2. Revenues and expenses'!F24</f>
        <v>-6431330.7766777659</v>
      </c>
      <c r="D115" s="285">
        <f>'3.3 Depreciation amortisation'!N53</f>
        <v>-6431330.7766777659</v>
      </c>
    </row>
    <row r="116" spans="2:4" x14ac:dyDescent="0.35">
      <c r="B116" s="137" t="s">
        <v>473</v>
      </c>
      <c r="C116" s="285">
        <f>'2. Revenues and expenses'!F35+'2.4 Shared costs'!H20</f>
        <v>-1759393.5146554164</v>
      </c>
      <c r="D116" s="285">
        <f>'3.3 Depreciation amortisation'!M79</f>
        <v>-1759393.5146554164</v>
      </c>
    </row>
  </sheetData>
  <mergeCells count="2">
    <mergeCell ref="C66:E66"/>
    <mergeCell ref="F66:H6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9999"/>
  </sheetPr>
  <dimension ref="B1:H36"/>
  <sheetViews>
    <sheetView zoomScale="80" zoomScaleNormal="80" workbookViewId="0"/>
  </sheetViews>
  <sheetFormatPr defaultColWidth="9.1328125" defaultRowHeight="12.75" x14ac:dyDescent="0.35"/>
  <cols>
    <col min="1" max="1" width="12" style="22" customWidth="1"/>
    <col min="2" max="2" width="54.86328125" style="22" customWidth="1"/>
    <col min="3" max="4" width="42.86328125" style="22" customWidth="1"/>
    <col min="5" max="5" width="6.86328125" style="22" customWidth="1"/>
    <col min="6" max="8" width="19.86328125" style="22" customWidth="1"/>
    <col min="9" max="9" width="18.1328125" style="22" customWidth="1"/>
    <col min="10" max="16384" width="9.1328125" style="22"/>
  </cols>
  <sheetData>
    <row r="1" spans="2:8" ht="20.65" x14ac:dyDescent="0.6">
      <c r="B1" s="368" t="s">
        <v>100</v>
      </c>
      <c r="C1" s="21"/>
      <c r="D1" s="21"/>
      <c r="E1" s="21"/>
      <c r="F1" s="21"/>
      <c r="G1" s="21"/>
    </row>
    <row r="2" spans="2:8" ht="13.9" x14ac:dyDescent="0.4">
      <c r="B2" s="51" t="str">
        <f>Tradingname</f>
        <v>GOLDFIELDS GAS TRANSMISSION PTY LTD</v>
      </c>
      <c r="C2" s="52"/>
    </row>
    <row r="3" spans="2:8" ht="13.9" x14ac:dyDescent="0.4">
      <c r="B3" s="53" t="s">
        <v>238</v>
      </c>
      <c r="C3" s="54" t="str">
        <f>TEXT(Yearstart,"dd/mm/yyyy")&amp;" to "&amp;TEXT(Yearending,"dd/mm/yyyy")</f>
        <v>01/07/2020 to 30/06/2021</v>
      </c>
    </row>
    <row r="4" spans="2:8" ht="20.65" x14ac:dyDescent="0.6">
      <c r="B4" s="20"/>
    </row>
    <row r="5" spans="2:8" ht="15" x14ac:dyDescent="0.4">
      <c r="B5" s="32" t="s">
        <v>182</v>
      </c>
    </row>
    <row r="6" spans="2:8" ht="13.15" x14ac:dyDescent="0.4">
      <c r="B6" s="24"/>
      <c r="C6" s="27"/>
      <c r="D6" s="27"/>
      <c r="E6" s="28"/>
      <c r="F6" s="33"/>
      <c r="G6" s="29"/>
      <c r="H6" s="29"/>
    </row>
    <row r="7" spans="2:8" ht="13.5" customHeight="1" x14ac:dyDescent="0.35">
      <c r="B7" s="137" t="s">
        <v>30</v>
      </c>
      <c r="C7" s="99" t="s">
        <v>585</v>
      </c>
    </row>
    <row r="8" spans="2:8" ht="13.5" customHeight="1" x14ac:dyDescent="0.35">
      <c r="B8" s="137" t="s">
        <v>178</v>
      </c>
      <c r="C8" s="356">
        <v>1378</v>
      </c>
    </row>
    <row r="9" spans="2:8" ht="13.5" customHeight="1" x14ac:dyDescent="0.35">
      <c r="B9" s="137" t="s">
        <v>31</v>
      </c>
      <c r="C9" s="356">
        <v>12</v>
      </c>
    </row>
    <row r="10" spans="2:8" ht="13.5" customHeight="1" x14ac:dyDescent="0.35">
      <c r="B10" s="137" t="s">
        <v>32</v>
      </c>
      <c r="C10" s="101" t="s">
        <v>558</v>
      </c>
    </row>
    <row r="12" spans="2:8" ht="15" x14ac:dyDescent="0.4">
      <c r="B12" s="32" t="s">
        <v>183</v>
      </c>
    </row>
    <row r="14" spans="2:8" ht="13.15" x14ac:dyDescent="0.35">
      <c r="B14" s="96" t="s">
        <v>33</v>
      </c>
      <c r="C14" s="97" t="s">
        <v>129</v>
      </c>
      <c r="D14" s="97" t="s">
        <v>44</v>
      </c>
    </row>
    <row r="15" spans="2:8" ht="13.5" x14ac:dyDescent="0.35">
      <c r="B15" s="134" t="s">
        <v>34</v>
      </c>
      <c r="C15" s="135"/>
      <c r="D15" s="136"/>
    </row>
    <row r="16" spans="2:8" x14ac:dyDescent="0.35">
      <c r="B16" s="257" t="s">
        <v>474</v>
      </c>
      <c r="C16" s="102" t="s">
        <v>693</v>
      </c>
      <c r="D16" s="102" t="s">
        <v>497</v>
      </c>
    </row>
    <row r="17" spans="2:4" x14ac:dyDescent="0.35">
      <c r="B17" s="137" t="s">
        <v>35</v>
      </c>
      <c r="C17" s="102" t="s">
        <v>693</v>
      </c>
      <c r="D17" s="102" t="s">
        <v>497</v>
      </c>
    </row>
    <row r="18" spans="2:4" x14ac:dyDescent="0.35">
      <c r="B18" s="137" t="s">
        <v>36</v>
      </c>
      <c r="C18" s="102" t="s">
        <v>497</v>
      </c>
      <c r="D18" s="102" t="s">
        <v>497</v>
      </c>
    </row>
    <row r="19" spans="2:4" ht="13.5" x14ac:dyDescent="0.35">
      <c r="B19" s="134" t="s">
        <v>235</v>
      </c>
      <c r="C19" s="135"/>
      <c r="D19" s="136"/>
    </row>
    <row r="20" spans="2:4" x14ac:dyDescent="0.35">
      <c r="B20" s="257" t="s">
        <v>475</v>
      </c>
      <c r="C20" s="102" t="s">
        <v>497</v>
      </c>
      <c r="D20" s="102" t="s">
        <v>497</v>
      </c>
    </row>
    <row r="21" spans="2:4" x14ac:dyDescent="0.35">
      <c r="B21" s="257" t="s">
        <v>476</v>
      </c>
      <c r="C21" s="102" t="s">
        <v>497</v>
      </c>
      <c r="D21" s="102" t="s">
        <v>497</v>
      </c>
    </row>
    <row r="22" spans="2:4" ht="13.5" x14ac:dyDescent="0.35">
      <c r="B22" s="134" t="s">
        <v>37</v>
      </c>
      <c r="C22" s="135"/>
      <c r="D22" s="136"/>
    </row>
    <row r="23" spans="2:4" x14ac:dyDescent="0.35">
      <c r="B23" s="137" t="s">
        <v>38</v>
      </c>
      <c r="C23" s="102" t="s">
        <v>693</v>
      </c>
      <c r="D23" s="102" t="s">
        <v>497</v>
      </c>
    </row>
    <row r="24" spans="2:4" x14ac:dyDescent="0.35">
      <c r="B24" s="137" t="s">
        <v>39</v>
      </c>
      <c r="C24" s="102" t="s">
        <v>693</v>
      </c>
      <c r="D24" s="102" t="s">
        <v>497</v>
      </c>
    </row>
    <row r="25" spans="2:4" ht="13.5" x14ac:dyDescent="0.35">
      <c r="B25" s="134" t="s">
        <v>40</v>
      </c>
      <c r="C25" s="135"/>
      <c r="D25" s="136"/>
    </row>
    <row r="26" spans="2:4" x14ac:dyDescent="0.35">
      <c r="B26" s="137" t="s">
        <v>41</v>
      </c>
      <c r="C26" s="102" t="s">
        <v>497</v>
      </c>
      <c r="D26" s="102" t="s">
        <v>497</v>
      </c>
    </row>
    <row r="27" spans="2:4" x14ac:dyDescent="0.35">
      <c r="B27" s="137" t="s">
        <v>42</v>
      </c>
      <c r="C27" s="102" t="s">
        <v>693</v>
      </c>
      <c r="D27" s="102" t="s">
        <v>497</v>
      </c>
    </row>
    <row r="28" spans="2:4" ht="13.5" x14ac:dyDescent="0.35">
      <c r="B28" s="134" t="s">
        <v>43</v>
      </c>
      <c r="C28" s="135"/>
      <c r="D28" s="136"/>
    </row>
    <row r="29" spans="2:4" x14ac:dyDescent="0.35">
      <c r="B29" s="55" t="s">
        <v>180</v>
      </c>
      <c r="C29" s="102"/>
      <c r="D29" s="102"/>
    </row>
    <row r="30" spans="2:4" x14ac:dyDescent="0.35">
      <c r="B30" s="55" t="s">
        <v>180</v>
      </c>
      <c r="C30" s="102"/>
      <c r="D30" s="102"/>
    </row>
    <row r="31" spans="2:4" x14ac:dyDescent="0.35">
      <c r="B31" s="55" t="s">
        <v>180</v>
      </c>
      <c r="C31" s="102"/>
      <c r="D31" s="102"/>
    </row>
    <row r="32" spans="2:4" x14ac:dyDescent="0.35">
      <c r="B32" s="55" t="s">
        <v>180</v>
      </c>
      <c r="C32" s="102"/>
      <c r="D32" s="102"/>
    </row>
    <row r="33" spans="2:4" x14ac:dyDescent="0.35">
      <c r="B33" s="55" t="s">
        <v>180</v>
      </c>
      <c r="C33" s="102"/>
      <c r="D33" s="102"/>
    </row>
    <row r="34" spans="2:4" x14ac:dyDescent="0.35">
      <c r="B34" s="55" t="s">
        <v>180</v>
      </c>
      <c r="C34" s="102"/>
      <c r="D34" s="102"/>
    </row>
    <row r="35" spans="2:4" x14ac:dyDescent="0.35">
      <c r="B35" s="55" t="s">
        <v>180</v>
      </c>
      <c r="C35" s="102"/>
      <c r="D35" s="102"/>
    </row>
    <row r="36" spans="2:4" x14ac:dyDescent="0.35">
      <c r="B36" s="55" t="s">
        <v>180</v>
      </c>
      <c r="C36" s="102"/>
      <c r="D36" s="102"/>
    </row>
  </sheetData>
  <dataValidations count="2">
    <dataValidation type="list" allowBlank="1" showInputMessage="1" showErrorMessage="1" sqref="C10" xr:uid="{00000000-0002-0000-0400-000000000000}">
      <formula1>"Distribution,Transmission"</formula1>
    </dataValidation>
    <dataValidation type="list" allowBlank="1" showInputMessage="1" showErrorMessage="1" sqref="C16:D18 C20:D21 C23:D24 C26:D27 C29:D36" xr:uid="{00000000-0002-0000-0400-000001000000}">
      <formula1>"Yes,No"</formula1>
    </dataValidation>
  </dataValidations>
  <pageMargins left="0.75" right="0.75" top="1" bottom="1" header="0.5" footer="0.5"/>
  <pageSetup paperSize="9" scale="5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999"/>
  </sheetPr>
  <dimension ref="B1:G10"/>
  <sheetViews>
    <sheetView zoomScale="80" zoomScaleNormal="80" workbookViewId="0"/>
  </sheetViews>
  <sheetFormatPr defaultColWidth="9.1328125" defaultRowHeight="12.75" x14ac:dyDescent="0.35"/>
  <cols>
    <col min="1" max="1" width="12" style="22" customWidth="1"/>
    <col min="2" max="2" width="37.59765625" style="22" customWidth="1"/>
    <col min="3" max="3" width="42.86328125" style="22" customWidth="1"/>
    <col min="4" max="4" width="6.86328125" style="22" customWidth="1"/>
    <col min="5" max="7" width="19.86328125" style="22" customWidth="1"/>
    <col min="8" max="8" width="18.1328125" style="22" customWidth="1"/>
    <col min="9" max="16384" width="9.1328125" style="22"/>
  </cols>
  <sheetData>
    <row r="1" spans="2:7" ht="20.65" x14ac:dyDescent="0.6">
      <c r="B1" s="23" t="s">
        <v>94</v>
      </c>
      <c r="C1" s="21"/>
      <c r="D1" s="21"/>
      <c r="E1" s="21"/>
      <c r="F1" s="21"/>
      <c r="G1" s="21"/>
    </row>
    <row r="2" spans="2:7" ht="13.9" x14ac:dyDescent="0.4">
      <c r="B2" s="51" t="str">
        <f>Tradingname</f>
        <v>GOLDFIELDS GAS TRANSMISSION PTY LTD</v>
      </c>
      <c r="C2" s="52"/>
    </row>
    <row r="3" spans="2:7" ht="13.9" x14ac:dyDescent="0.4">
      <c r="B3" s="53" t="s">
        <v>238</v>
      </c>
      <c r="C3" s="54" t="str">
        <f>TEXT(Yearstart,"dd/mm/yyyy")&amp;" to "&amp;TEXT(Yearending,"dd/mm/yyyy")</f>
        <v>01/07/2020 to 30/06/2021</v>
      </c>
    </row>
    <row r="4" spans="2:7" ht="14.25" customHeight="1" x14ac:dyDescent="0.6">
      <c r="B4" s="20"/>
    </row>
    <row r="5" spans="2:7" ht="15" x14ac:dyDescent="0.4">
      <c r="B5" s="32" t="s">
        <v>222</v>
      </c>
    </row>
    <row r="6" spans="2:7" ht="13.15" x14ac:dyDescent="0.4">
      <c r="B6" s="24"/>
      <c r="C6" s="27"/>
      <c r="D6" s="28"/>
      <c r="E6" s="33"/>
      <c r="F6" s="29"/>
      <c r="G6" s="29"/>
    </row>
    <row r="7" spans="2:7" ht="57" customHeight="1" x14ac:dyDescent="0.35">
      <c r="B7" s="96"/>
      <c r="C7" s="103" t="s">
        <v>98</v>
      </c>
    </row>
    <row r="8" spans="2:7" ht="13.5" customHeight="1" x14ac:dyDescent="0.35">
      <c r="B8" s="137" t="s">
        <v>95</v>
      </c>
      <c r="C8" s="290">
        <f>'2. Revenues and expenses'!F43</f>
        <v>68317811.600280732</v>
      </c>
    </row>
    <row r="9" spans="2:7" ht="13.5" customHeight="1" x14ac:dyDescent="0.35">
      <c r="B9" s="137" t="s">
        <v>96</v>
      </c>
      <c r="C9" s="290">
        <f>'3. Statement of pipeline assets'!$D$100</f>
        <v>191174680.00170887</v>
      </c>
    </row>
    <row r="10" spans="2:7" ht="13.5" customHeight="1" x14ac:dyDescent="0.4">
      <c r="B10" s="137" t="s">
        <v>97</v>
      </c>
      <c r="C10" s="369">
        <f>IFERROR(C8/C9,0)</f>
        <v>0.35735805389955433</v>
      </c>
    </row>
  </sheetData>
  <pageMargins left="0.75" right="0.75" top="1" bottom="1" header="0.5" footer="0.5"/>
  <pageSetup paperSize="9" scale="59" orientation="landscape" r:id="rId1"/>
  <headerFooter alignWithMargins="0"/>
  <colBreaks count="1" manualBreakCount="1">
    <brk id="4" max="2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009999"/>
    <pageSetUpPr fitToPage="1"/>
  </sheetPr>
  <dimension ref="A1:I44"/>
  <sheetViews>
    <sheetView zoomScale="80" zoomScaleNormal="80" workbookViewId="0"/>
  </sheetViews>
  <sheetFormatPr defaultColWidth="9.1328125" defaultRowHeight="12.75" x14ac:dyDescent="0.35"/>
  <cols>
    <col min="1" max="1" width="12" style="22" customWidth="1"/>
    <col min="2" max="2" width="19.1328125" style="22" customWidth="1"/>
    <col min="3" max="3" width="43.3984375" style="22" customWidth="1"/>
    <col min="4" max="9" width="20.86328125" style="22" customWidth="1"/>
    <col min="10" max="16384" width="9.1328125" style="22"/>
  </cols>
  <sheetData>
    <row r="1" spans="1:9" ht="20.65" x14ac:dyDescent="0.6">
      <c r="B1" s="473" t="s">
        <v>193</v>
      </c>
      <c r="C1" s="473"/>
      <c r="D1" s="473"/>
      <c r="E1" s="21"/>
      <c r="F1" s="21"/>
      <c r="G1" s="21"/>
      <c r="H1" s="21"/>
      <c r="I1" s="21"/>
    </row>
    <row r="2" spans="1:9" ht="18" customHeight="1" x14ac:dyDescent="0.85">
      <c r="B2" s="51" t="str">
        <f>Tradingname</f>
        <v>GOLDFIELDS GAS TRANSMISSION PTY LTD</v>
      </c>
      <c r="C2" s="52"/>
      <c r="I2" s="47"/>
    </row>
    <row r="3" spans="1:9" ht="13.9" x14ac:dyDescent="0.4">
      <c r="B3" s="53" t="s">
        <v>238</v>
      </c>
      <c r="C3" s="54" t="str">
        <f>TEXT(Yearstart,"dd/mm/yyyy")&amp;" to "&amp;TEXT(Yearending,"dd/mm/yyyy")</f>
        <v>01/07/2020 to 30/06/2021</v>
      </c>
    </row>
    <row r="4" spans="1:9" ht="12.75" customHeight="1" x14ac:dyDescent="0.6">
      <c r="B4" s="20"/>
      <c r="D4" s="44"/>
      <c r="G4" s="44"/>
    </row>
    <row r="5" spans="1:9" ht="15" x14ac:dyDescent="0.35">
      <c r="B5" s="469" t="s">
        <v>223</v>
      </c>
      <c r="C5" s="469"/>
      <c r="D5" s="469"/>
    </row>
    <row r="6" spans="1:9" ht="13.15" x14ac:dyDescent="0.4">
      <c r="B6" s="24"/>
      <c r="C6" s="25"/>
      <c r="D6" s="26"/>
      <c r="E6" s="26"/>
      <c r="F6" s="26"/>
      <c r="G6" s="26"/>
      <c r="H6" s="26"/>
      <c r="I6" s="26"/>
    </row>
    <row r="7" spans="1:9" ht="30.75" customHeight="1" x14ac:dyDescent="0.35">
      <c r="B7" s="97"/>
      <c r="C7" s="97"/>
      <c r="D7" s="470" t="s">
        <v>229</v>
      </c>
      <c r="E7" s="471"/>
      <c r="F7" s="472"/>
      <c r="G7" s="470" t="s">
        <v>230</v>
      </c>
      <c r="H7" s="471"/>
      <c r="I7" s="472"/>
    </row>
    <row r="8" spans="1:9" ht="51" customHeight="1" x14ac:dyDescent="0.35">
      <c r="B8" s="96" t="s">
        <v>221</v>
      </c>
      <c r="C8" s="97" t="s">
        <v>19</v>
      </c>
      <c r="D8" s="104" t="s">
        <v>57</v>
      </c>
      <c r="E8" s="104" t="s">
        <v>58</v>
      </c>
      <c r="F8" s="104" t="s">
        <v>25</v>
      </c>
      <c r="G8" s="104" t="s">
        <v>57</v>
      </c>
      <c r="H8" s="104" t="s">
        <v>58</v>
      </c>
      <c r="I8" s="104" t="s">
        <v>25</v>
      </c>
    </row>
    <row r="9" spans="1:9" x14ac:dyDescent="0.35">
      <c r="B9" s="107"/>
      <c r="C9" s="105"/>
      <c r="D9" s="106" t="s">
        <v>181</v>
      </c>
      <c r="E9" s="106" t="s">
        <v>181</v>
      </c>
      <c r="F9" s="106" t="s">
        <v>181</v>
      </c>
      <c r="G9" s="106" t="s">
        <v>181</v>
      </c>
      <c r="H9" s="106" t="s">
        <v>181</v>
      </c>
      <c r="I9" s="106" t="s">
        <v>181</v>
      </c>
    </row>
    <row r="10" spans="1:9" ht="13.15" x14ac:dyDescent="0.4">
      <c r="B10" s="161"/>
      <c r="C10" s="139" t="s">
        <v>45</v>
      </c>
      <c r="D10" s="140"/>
      <c r="E10" s="140"/>
      <c r="F10" s="140"/>
      <c r="G10" s="140"/>
      <c r="H10" s="140"/>
      <c r="I10" s="141"/>
    </row>
    <row r="11" spans="1:9" x14ac:dyDescent="0.35">
      <c r="B11" s="385" t="s">
        <v>588</v>
      </c>
      <c r="C11" s="142" t="s">
        <v>128</v>
      </c>
      <c r="D11" s="280">
        <f>'2.1 Revenue by service'!D21</f>
        <v>84183090.093971372</v>
      </c>
      <c r="E11" s="280">
        <f>'2.1 Revenue by service'!E21</f>
        <v>0</v>
      </c>
      <c r="F11" s="280">
        <f t="shared" ref="F11:F16" si="0">SUM(D11:E11)</f>
        <v>84183090.093971372</v>
      </c>
      <c r="G11" s="280">
        <f>'2.1 Revenue by service'!G21</f>
        <v>77033595.793040588</v>
      </c>
      <c r="H11" s="280">
        <f>'2.1 Revenue by service'!H21</f>
        <v>0</v>
      </c>
      <c r="I11" s="280">
        <f>SUM(G11:H11)</f>
        <v>77033595.793040588</v>
      </c>
    </row>
    <row r="12" spans="1:9" x14ac:dyDescent="0.35">
      <c r="A12" s="214"/>
      <c r="B12" s="159"/>
      <c r="C12" s="327" t="s">
        <v>46</v>
      </c>
      <c r="D12" s="280">
        <f>'2.2 Revenue contributions '!C15</f>
        <v>0</v>
      </c>
      <c r="E12" s="280">
        <f>'2.2 Revenue contributions '!D15</f>
        <v>0</v>
      </c>
      <c r="F12" s="280">
        <f t="shared" si="0"/>
        <v>0</v>
      </c>
      <c r="G12" s="281"/>
      <c r="H12" s="281">
        <v>0</v>
      </c>
      <c r="I12" s="280">
        <f>SUM(G12:H12)</f>
        <v>0</v>
      </c>
    </row>
    <row r="13" spans="1:9" x14ac:dyDescent="0.35">
      <c r="A13" s="214"/>
      <c r="B13" s="159"/>
      <c r="C13" s="327" t="s">
        <v>477</v>
      </c>
      <c r="D13" s="280">
        <f>'2.2 Revenue contributions '!D27</f>
        <v>0</v>
      </c>
      <c r="E13" s="280"/>
      <c r="F13" s="280">
        <f t="shared" si="0"/>
        <v>0</v>
      </c>
      <c r="G13" s="281"/>
      <c r="H13" s="280"/>
      <c r="I13" s="280">
        <f>SUM(G13:H13)</f>
        <v>0</v>
      </c>
    </row>
    <row r="14" spans="1:9" x14ac:dyDescent="0.35">
      <c r="B14" s="159"/>
      <c r="C14" s="327" t="s">
        <v>20</v>
      </c>
      <c r="D14" s="281">
        <v>0</v>
      </c>
      <c r="E14" s="281">
        <v>0</v>
      </c>
      <c r="F14" s="280">
        <f t="shared" si="0"/>
        <v>0</v>
      </c>
      <c r="G14" s="281"/>
      <c r="H14" s="281"/>
      <c r="I14" s="280">
        <f>SUM(G14:H14)</f>
        <v>0</v>
      </c>
    </row>
    <row r="15" spans="1:9" x14ac:dyDescent="0.35">
      <c r="B15" s="385" t="s">
        <v>374</v>
      </c>
      <c r="C15" s="142" t="s">
        <v>48</v>
      </c>
      <c r="D15" s="281">
        <v>535253</v>
      </c>
      <c r="E15" s="281">
        <v>0</v>
      </c>
      <c r="F15" s="280">
        <f t="shared" si="0"/>
        <v>535253</v>
      </c>
      <c r="G15" s="281">
        <v>464579</v>
      </c>
      <c r="H15" s="281"/>
      <c r="I15" s="280">
        <f>SUM(G15:H15)</f>
        <v>464579</v>
      </c>
    </row>
    <row r="16" spans="1:9" ht="13.15" x14ac:dyDescent="0.4">
      <c r="B16" s="276"/>
      <c r="C16" s="143" t="s">
        <v>47</v>
      </c>
      <c r="D16" s="282">
        <f>SUM(D11:D15)</f>
        <v>84718343.093971372</v>
      </c>
      <c r="E16" s="282">
        <f>SUM(E11:E15)</f>
        <v>0</v>
      </c>
      <c r="F16" s="280">
        <f t="shared" si="0"/>
        <v>84718343.093971372</v>
      </c>
      <c r="G16" s="282">
        <f>SUM(G11:G15)</f>
        <v>77498174.793040588</v>
      </c>
      <c r="H16" s="282">
        <f>SUM(H11:H15)</f>
        <v>0</v>
      </c>
      <c r="I16" s="282">
        <f>SUM(I11:I15)</f>
        <v>77498174.793040588</v>
      </c>
    </row>
    <row r="17" spans="1:9" ht="13.15" x14ac:dyDescent="0.4">
      <c r="B17" s="277"/>
      <c r="C17" s="139" t="s">
        <v>53</v>
      </c>
      <c r="D17" s="283"/>
      <c r="E17" s="283"/>
      <c r="F17" s="283"/>
      <c r="G17" s="283"/>
      <c r="H17" s="283"/>
      <c r="I17" s="284"/>
    </row>
    <row r="18" spans="1:9" x14ac:dyDescent="0.35">
      <c r="B18" s="278"/>
      <c r="C18" s="142" t="s">
        <v>21</v>
      </c>
      <c r="D18" s="280">
        <f>'2.3 Indirect revenue'!G36</f>
        <v>0</v>
      </c>
      <c r="E18" s="280">
        <f>'2.3 Indirect revenue'!H36</f>
        <v>0</v>
      </c>
      <c r="F18" s="280">
        <f>SUM(D18:E18)</f>
        <v>0</v>
      </c>
      <c r="G18" s="281"/>
      <c r="H18" s="281"/>
      <c r="I18" s="280">
        <f>SUM(G18:H18)</f>
        <v>0</v>
      </c>
    </row>
    <row r="19" spans="1:9" ht="13.15" x14ac:dyDescent="0.4">
      <c r="B19" s="276"/>
      <c r="C19" s="143" t="s">
        <v>49</v>
      </c>
      <c r="D19" s="282">
        <f t="shared" ref="D19:I19" si="1">SUM(D18:D18)</f>
        <v>0</v>
      </c>
      <c r="E19" s="282">
        <f t="shared" si="1"/>
        <v>0</v>
      </c>
      <c r="F19" s="282">
        <f t="shared" si="1"/>
        <v>0</v>
      </c>
      <c r="G19" s="282">
        <f t="shared" si="1"/>
        <v>0</v>
      </c>
      <c r="H19" s="282">
        <f t="shared" si="1"/>
        <v>0</v>
      </c>
      <c r="I19" s="282">
        <f t="shared" si="1"/>
        <v>0</v>
      </c>
    </row>
    <row r="20" spans="1:9" ht="13.15" x14ac:dyDescent="0.4">
      <c r="B20" s="276"/>
      <c r="C20" s="143" t="s">
        <v>22</v>
      </c>
      <c r="D20" s="282">
        <f t="shared" ref="D20:I20" si="2">D16+D19</f>
        <v>84718343.093971372</v>
      </c>
      <c r="E20" s="282">
        <f t="shared" si="2"/>
        <v>0</v>
      </c>
      <c r="F20" s="282">
        <f t="shared" si="2"/>
        <v>84718343.093971372</v>
      </c>
      <c r="G20" s="282">
        <f t="shared" si="2"/>
        <v>77498174.793040588</v>
      </c>
      <c r="H20" s="282">
        <f t="shared" si="2"/>
        <v>0</v>
      </c>
      <c r="I20" s="282">
        <f t="shared" si="2"/>
        <v>77498174.793040588</v>
      </c>
    </row>
    <row r="21" spans="1:9" ht="13.15" x14ac:dyDescent="0.4">
      <c r="B21" s="277"/>
      <c r="C21" s="139" t="s">
        <v>59</v>
      </c>
      <c r="D21" s="283"/>
      <c r="E21" s="283"/>
      <c r="F21" s="283"/>
      <c r="G21" s="283"/>
      <c r="H21" s="283"/>
      <c r="I21" s="284"/>
    </row>
    <row r="22" spans="1:9" x14ac:dyDescent="0.35">
      <c r="B22" s="385" t="s">
        <v>589</v>
      </c>
      <c r="C22" s="142" t="s">
        <v>130</v>
      </c>
      <c r="D22" s="281">
        <v>0</v>
      </c>
      <c r="E22" s="281">
        <v>0</v>
      </c>
      <c r="F22" s="280">
        <f t="shared" ref="F22:F29" si="3">SUM(D22:E22)</f>
        <v>0</v>
      </c>
      <c r="G22" s="281">
        <v>0</v>
      </c>
      <c r="H22" s="281">
        <v>0</v>
      </c>
      <c r="I22" s="280">
        <f t="shared" ref="I22:I27" si="4">SUM(G22:H22)</f>
        <v>0</v>
      </c>
    </row>
    <row r="23" spans="1:9" x14ac:dyDescent="0.35">
      <c r="B23" s="385" t="s">
        <v>589</v>
      </c>
      <c r="C23" s="142" t="s">
        <v>131</v>
      </c>
      <c r="D23" s="281">
        <v>0</v>
      </c>
      <c r="E23" s="281">
        <v>0</v>
      </c>
      <c r="F23" s="280">
        <f t="shared" si="3"/>
        <v>0</v>
      </c>
      <c r="G23" s="281">
        <v>0</v>
      </c>
      <c r="H23" s="281">
        <v>0</v>
      </c>
      <c r="I23" s="280">
        <f t="shared" si="4"/>
        <v>0</v>
      </c>
    </row>
    <row r="24" spans="1:9" x14ac:dyDescent="0.35">
      <c r="B24" s="385" t="s">
        <v>590</v>
      </c>
      <c r="C24" s="142" t="s">
        <v>23</v>
      </c>
      <c r="D24" s="281">
        <v>-6431330.7766777659</v>
      </c>
      <c r="E24" s="281">
        <v>0</v>
      </c>
      <c r="F24" s="280">
        <f t="shared" si="3"/>
        <v>-6431330.7766777659</v>
      </c>
      <c r="G24" s="281">
        <v>-6333222.9434925579</v>
      </c>
      <c r="H24" s="281">
        <v>0</v>
      </c>
      <c r="I24" s="280">
        <f t="shared" si="4"/>
        <v>-6333222.9434925579</v>
      </c>
    </row>
    <row r="25" spans="1:9" x14ac:dyDescent="0.35">
      <c r="B25" s="385" t="s">
        <v>589</v>
      </c>
      <c r="C25" s="142" t="s">
        <v>50</v>
      </c>
      <c r="D25" s="281">
        <v>-223340.59983331704</v>
      </c>
      <c r="E25" s="281">
        <v>0</v>
      </c>
      <c r="F25" s="280">
        <f t="shared" si="3"/>
        <v>-223340.59983331704</v>
      </c>
      <c r="G25" s="281">
        <v>-173215.41024491467</v>
      </c>
      <c r="H25" s="281">
        <v>0</v>
      </c>
      <c r="I25" s="280">
        <f t="shared" si="4"/>
        <v>-173215.41024491467</v>
      </c>
    </row>
    <row r="26" spans="1:9" x14ac:dyDescent="0.35">
      <c r="B26" s="385" t="s">
        <v>589</v>
      </c>
      <c r="C26" s="142" t="s">
        <v>51</v>
      </c>
      <c r="D26" s="281">
        <v>-237683.72861130117</v>
      </c>
      <c r="E26" s="281">
        <v>0</v>
      </c>
      <c r="F26" s="280">
        <f t="shared" si="3"/>
        <v>-237683.72861130117</v>
      </c>
      <c r="G26" s="281">
        <v>-208646.44246663165</v>
      </c>
      <c r="H26" s="281">
        <v>0</v>
      </c>
      <c r="I26" s="280">
        <f t="shared" si="4"/>
        <v>-208646.44246663165</v>
      </c>
    </row>
    <row r="27" spans="1:9" x14ac:dyDescent="0.35">
      <c r="B27" s="385" t="s">
        <v>589</v>
      </c>
      <c r="C27" s="142" t="s">
        <v>52</v>
      </c>
      <c r="D27" s="281">
        <v>-142.76753120000001</v>
      </c>
      <c r="E27" s="281">
        <v>0</v>
      </c>
      <c r="F27" s="280">
        <f t="shared" si="3"/>
        <v>-142.76753120000001</v>
      </c>
      <c r="G27" s="281">
        <v>-367.91336400000006</v>
      </c>
      <c r="H27" s="281">
        <v>0</v>
      </c>
      <c r="I27" s="280">
        <f t="shared" si="4"/>
        <v>-367.91336400000006</v>
      </c>
    </row>
    <row r="28" spans="1:9" x14ac:dyDescent="0.35">
      <c r="B28" s="385" t="s">
        <v>589</v>
      </c>
      <c r="C28" s="142" t="s">
        <v>65</v>
      </c>
      <c r="D28" s="281">
        <v>-534470.02633444127</v>
      </c>
      <c r="E28" s="281">
        <v>0</v>
      </c>
      <c r="F28" s="280">
        <f>SUM(D28:E28)</f>
        <v>-534470.02633444127</v>
      </c>
      <c r="G28" s="281">
        <v>-531924.3061542405</v>
      </c>
      <c r="H28" s="281">
        <v>0</v>
      </c>
      <c r="I28" s="280">
        <f>SUM(G28:H28)</f>
        <v>-531924.3061542405</v>
      </c>
    </row>
    <row r="29" spans="1:9" x14ac:dyDescent="0.35">
      <c r="B29" s="385" t="s">
        <v>589</v>
      </c>
      <c r="C29" s="144" t="s">
        <v>62</v>
      </c>
      <c r="D29" s="281">
        <v>-2165948.6534690582</v>
      </c>
      <c r="E29" s="281">
        <v>0</v>
      </c>
      <c r="F29" s="280">
        <f t="shared" si="3"/>
        <v>-2165948.6534690582</v>
      </c>
      <c r="G29" s="281">
        <v>-2198504.83623716</v>
      </c>
      <c r="H29" s="281">
        <v>0</v>
      </c>
      <c r="I29" s="280">
        <f>SUM(G29:H29)</f>
        <v>-2198504.83623716</v>
      </c>
    </row>
    <row r="30" spans="1:9" ht="13.15" x14ac:dyDescent="0.4">
      <c r="B30" s="276"/>
      <c r="C30" s="143" t="s">
        <v>60</v>
      </c>
      <c r="D30" s="282">
        <f t="shared" ref="D30:I30" si="5">SUM(D22:D29)</f>
        <v>-9592916.552457083</v>
      </c>
      <c r="E30" s="282">
        <f t="shared" si="5"/>
        <v>0</v>
      </c>
      <c r="F30" s="282">
        <f t="shared" si="5"/>
        <v>-9592916.552457083</v>
      </c>
      <c r="G30" s="282">
        <f t="shared" si="5"/>
        <v>-9445881.8519595042</v>
      </c>
      <c r="H30" s="282">
        <f t="shared" si="5"/>
        <v>0</v>
      </c>
      <c r="I30" s="282">
        <f t="shared" si="5"/>
        <v>-9445881.8519595042</v>
      </c>
    </row>
    <row r="31" spans="1:9" ht="13.15" x14ac:dyDescent="0.4">
      <c r="B31" s="277"/>
      <c r="C31" s="139" t="s">
        <v>154</v>
      </c>
      <c r="D31" s="283"/>
      <c r="E31" s="283"/>
      <c r="F31" s="283"/>
      <c r="G31" s="283"/>
      <c r="H31" s="283"/>
      <c r="I31" s="284"/>
    </row>
    <row r="32" spans="1:9" x14ac:dyDescent="0.35">
      <c r="A32" s="214"/>
      <c r="B32" s="159"/>
      <c r="C32" s="142" t="s">
        <v>54</v>
      </c>
      <c r="D32" s="280">
        <f>SUMIF('2.4 Shared costs'!$C$9:$C$35,'2. Revenues and expenses'!$C32,'2.4 Shared costs'!$H$9:$H$35)</f>
        <v>0</v>
      </c>
      <c r="E32" s="280">
        <f>SUMIF('2.4 Shared costs'!$C$9:$C$35,'2. Revenues and expenses'!$C32,'2.4 Shared costs'!$I$9:$I$35)</f>
        <v>0</v>
      </c>
      <c r="F32" s="280">
        <f t="shared" ref="F32:F40" si="6">SUM(D32:E32)</f>
        <v>0</v>
      </c>
      <c r="G32" s="281">
        <v>0</v>
      </c>
      <c r="H32" s="281">
        <v>0</v>
      </c>
      <c r="I32" s="280">
        <f t="shared" ref="I32:I40" si="7">SUM(G32:H32)</f>
        <v>0</v>
      </c>
    </row>
    <row r="33" spans="1:9" x14ac:dyDescent="0.35">
      <c r="B33" s="159"/>
      <c r="C33" s="142" t="s">
        <v>63</v>
      </c>
      <c r="D33" s="280">
        <f>SUMIF('2.4 Shared costs'!$C$9:$C$35,'2. Revenues and expenses'!$C33,'2.4 Shared costs'!$H$9:$H$35)</f>
        <v>0</v>
      </c>
      <c r="E33" s="280">
        <f>SUMIF('2.4 Shared costs'!$C$9:$C$35,'2. Revenues and expenses'!$C33,'2.4 Shared costs'!$I$9:$I$35)</f>
        <v>0</v>
      </c>
      <c r="F33" s="280">
        <f t="shared" si="6"/>
        <v>0</v>
      </c>
      <c r="G33" s="281">
        <v>0</v>
      </c>
      <c r="H33" s="281">
        <v>0</v>
      </c>
      <c r="I33" s="280">
        <f t="shared" si="7"/>
        <v>0</v>
      </c>
    </row>
    <row r="34" spans="1:9" x14ac:dyDescent="0.35">
      <c r="B34" s="159"/>
      <c r="C34" s="142" t="s">
        <v>478</v>
      </c>
      <c r="D34" s="280">
        <f>SUMIF('2.4 Shared costs'!$C$9:$C$35,'2. Revenues and expenses'!$C34,'2.4 Shared costs'!$H$9:$H$35)</f>
        <v>0</v>
      </c>
      <c r="E34" s="280">
        <f>SUMIF('2.4 Shared costs'!$C$9:$C$35,'2. Revenues and expenses'!$C34,'2.4 Shared costs'!$I$9:$I$35)</f>
        <v>0</v>
      </c>
      <c r="F34" s="280">
        <f t="shared" si="6"/>
        <v>0</v>
      </c>
      <c r="G34" s="281">
        <v>0</v>
      </c>
      <c r="H34" s="281">
        <v>0</v>
      </c>
      <c r="I34" s="280">
        <f t="shared" si="7"/>
        <v>0</v>
      </c>
    </row>
    <row r="35" spans="1:9" x14ac:dyDescent="0.35">
      <c r="B35" s="385" t="s">
        <v>590</v>
      </c>
      <c r="C35" s="144" t="s">
        <v>55</v>
      </c>
      <c r="D35" s="280">
        <f>SUMIF('2.4 Shared costs'!$C$9:$C$35,'2. Revenues and expenses'!$C35,'2.4 Shared costs'!$H$9:$H$35)</f>
        <v>-1376773.0102109131</v>
      </c>
      <c r="E35" s="280">
        <f>SUMIF('2.4 Shared costs'!$C$9:$C$35,'2. Revenues and expenses'!$C35,'2.4 Shared costs'!$I$9:$I$35)</f>
        <v>0</v>
      </c>
      <c r="F35" s="280">
        <f t="shared" si="6"/>
        <v>-1376773.0102109131</v>
      </c>
      <c r="G35" s="281">
        <v>-1247546.8266409012</v>
      </c>
      <c r="H35" s="281">
        <v>0</v>
      </c>
      <c r="I35" s="280">
        <f t="shared" si="7"/>
        <v>-1247546.8266409012</v>
      </c>
    </row>
    <row r="36" spans="1:9" x14ac:dyDescent="0.35">
      <c r="B36" s="159"/>
      <c r="C36" s="144" t="s">
        <v>64</v>
      </c>
      <c r="D36" s="280">
        <f>SUMIF('2.4 Shared costs'!$C$9:$C$35,'2. Revenues and expenses'!$C36,'2.4 Shared costs'!$H$9:$H$35)</f>
        <v>0</v>
      </c>
      <c r="E36" s="280">
        <f>SUMIF('2.4 Shared costs'!$C$9:$C$35,'2. Revenues and expenses'!$C36,'2.4 Shared costs'!$I$9:$I$35)</f>
        <v>0</v>
      </c>
      <c r="F36" s="280">
        <f t="shared" si="6"/>
        <v>0</v>
      </c>
      <c r="G36" s="281">
        <v>0</v>
      </c>
      <c r="H36" s="281">
        <v>0</v>
      </c>
      <c r="I36" s="280">
        <f t="shared" si="7"/>
        <v>0</v>
      </c>
    </row>
    <row r="37" spans="1:9" x14ac:dyDescent="0.35">
      <c r="B37" s="159"/>
      <c r="C37" s="142" t="s">
        <v>132</v>
      </c>
      <c r="D37" s="280">
        <f>SUMIF('2.4 Shared costs'!$C$9:$C$35,'2. Revenues and expenses'!$C37,'2.4 Shared costs'!$H$9:$H$35)</f>
        <v>0</v>
      </c>
      <c r="E37" s="280">
        <f>SUMIF('2.4 Shared costs'!$C$9:$C$35,'2. Revenues and expenses'!$C37,'2.4 Shared costs'!$I$9:$I$35)</f>
        <v>0</v>
      </c>
      <c r="F37" s="280">
        <f t="shared" si="6"/>
        <v>0</v>
      </c>
      <c r="G37" s="281">
        <v>0</v>
      </c>
      <c r="H37" s="281">
        <v>0</v>
      </c>
      <c r="I37" s="280">
        <f t="shared" si="7"/>
        <v>0</v>
      </c>
    </row>
    <row r="38" spans="1:9" x14ac:dyDescent="0.35">
      <c r="B38" s="159"/>
      <c r="C38" s="142" t="s">
        <v>56</v>
      </c>
      <c r="D38" s="280">
        <f>SUMIF('2.4 Shared costs'!$C$9:$C$35,'2. Revenues and expenses'!$C38,'2.4 Shared costs'!$H$9:$H$35)</f>
        <v>0</v>
      </c>
      <c r="E38" s="280">
        <f>SUMIF('2.4 Shared costs'!$C$9:$C$35,'2. Revenues and expenses'!$C38,'2.4 Shared costs'!$I$9:$I$35)</f>
        <v>0</v>
      </c>
      <c r="F38" s="280">
        <f t="shared" si="6"/>
        <v>0</v>
      </c>
      <c r="G38" s="281">
        <v>0</v>
      </c>
      <c r="H38" s="281">
        <v>0</v>
      </c>
      <c r="I38" s="280">
        <f t="shared" si="7"/>
        <v>0</v>
      </c>
    </row>
    <row r="39" spans="1:9" x14ac:dyDescent="0.35">
      <c r="B39" s="385" t="s">
        <v>591</v>
      </c>
      <c r="C39" s="142" t="s">
        <v>479</v>
      </c>
      <c r="D39" s="280">
        <f>SUMIF('2.4 Shared costs'!$C$9:$C$35,'2. Revenues and expenses'!$C39,'2.4 Shared costs'!$H$9:$H$35)</f>
        <v>0</v>
      </c>
      <c r="E39" s="280">
        <f>SUMIF('2.4 Shared costs'!$C$9:$C$35,'2. Revenues and expenses'!$C39,'2.4 Shared costs'!$I$9:$I$35)</f>
        <v>0</v>
      </c>
      <c r="F39" s="280">
        <f t="shared" si="6"/>
        <v>0</v>
      </c>
      <c r="G39" s="281">
        <v>0</v>
      </c>
      <c r="H39" s="281">
        <v>0</v>
      </c>
      <c r="I39" s="280">
        <f t="shared" si="7"/>
        <v>0</v>
      </c>
    </row>
    <row r="40" spans="1:9" x14ac:dyDescent="0.35">
      <c r="B40" s="385" t="s">
        <v>592</v>
      </c>
      <c r="C40" s="144" t="s">
        <v>176</v>
      </c>
      <c r="D40" s="280">
        <f>SUMIF('2.4 Shared costs'!$C$9:$C$35,'2. Revenues and expenses'!$C40,'2.4 Shared costs'!$H$9:$H$35)</f>
        <v>-5430841.9310226422</v>
      </c>
      <c r="E40" s="280">
        <f>SUMIF('2.4 Shared costs'!$C$9:$C$35,'2. Revenues and expenses'!$C40,'2.4 Shared costs'!$I$9:$I$35)</f>
        <v>0</v>
      </c>
      <c r="F40" s="280">
        <f t="shared" si="6"/>
        <v>-5430841.9310226422</v>
      </c>
      <c r="G40" s="281">
        <v>-3570337.3247322845</v>
      </c>
      <c r="H40" s="281">
        <v>0</v>
      </c>
      <c r="I40" s="280">
        <f t="shared" si="7"/>
        <v>-3570337.3247322845</v>
      </c>
    </row>
    <row r="41" spans="1:9" ht="13.15" x14ac:dyDescent="0.4">
      <c r="B41" s="276"/>
      <c r="C41" s="143" t="s">
        <v>177</v>
      </c>
      <c r="D41" s="282">
        <f>SUM(D32:D40)</f>
        <v>-6807614.9412335549</v>
      </c>
      <c r="E41" s="282">
        <f>SUM(E32:E40)</f>
        <v>0</v>
      </c>
      <c r="F41" s="282">
        <f>SUM(F32:F40)</f>
        <v>-6807614.9412335549</v>
      </c>
      <c r="G41" s="281">
        <v>-4817884.1513731852</v>
      </c>
      <c r="H41" s="281">
        <v>0</v>
      </c>
      <c r="I41" s="282">
        <f>SUM(I32:I40)</f>
        <v>-4817884.1513731852</v>
      </c>
    </row>
    <row r="42" spans="1:9" ht="13.15" x14ac:dyDescent="0.4">
      <c r="B42" s="276"/>
      <c r="C42" s="143" t="s">
        <v>61</v>
      </c>
      <c r="D42" s="282">
        <f>D30+D41</f>
        <v>-16400531.493690638</v>
      </c>
      <c r="E42" s="282">
        <f>E30+E41</f>
        <v>0</v>
      </c>
      <c r="F42" s="282">
        <f>F30+F41</f>
        <v>-16400531.493690638</v>
      </c>
      <c r="G42" s="281">
        <v>-14263766.003332689</v>
      </c>
      <c r="H42" s="281">
        <v>0</v>
      </c>
      <c r="I42" s="282">
        <f>I30+I41</f>
        <v>-14263766.003332689</v>
      </c>
    </row>
    <row r="43" spans="1:9" x14ac:dyDescent="0.35">
      <c r="A43" s="214"/>
      <c r="B43" s="159"/>
      <c r="C43" s="143" t="s">
        <v>99</v>
      </c>
      <c r="D43" s="280">
        <f>D20+D42</f>
        <v>68317811.600280732</v>
      </c>
      <c r="E43" s="280">
        <f>E20+E42</f>
        <v>0</v>
      </c>
      <c r="F43" s="280">
        <f>F20+F42</f>
        <v>68317811.600280732</v>
      </c>
      <c r="G43" s="281">
        <v>63234408.789707884</v>
      </c>
      <c r="H43" s="281">
        <v>0</v>
      </c>
      <c r="I43" s="280">
        <f>I20+I42</f>
        <v>63234408.789707899</v>
      </c>
    </row>
    <row r="44" spans="1:9" x14ac:dyDescent="0.35">
      <c r="A44" s="29"/>
    </row>
  </sheetData>
  <mergeCells count="4">
    <mergeCell ref="B5:D5"/>
    <mergeCell ref="D7:F7"/>
    <mergeCell ref="G7:I7"/>
    <mergeCell ref="B1:D1"/>
  </mergeCells>
  <phoneticPr fontId="35" type="noConversion"/>
  <pageMargins left="0.75" right="0.75" top="1" bottom="1" header="0.5" footer="0.5"/>
  <pageSetup paperSize="9" scale="66" orientation="landscape" verticalDpi="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999"/>
    <pageSetUpPr fitToPage="1"/>
  </sheetPr>
  <dimension ref="B1:I22"/>
  <sheetViews>
    <sheetView zoomScale="80" zoomScaleNormal="80" workbookViewId="0"/>
  </sheetViews>
  <sheetFormatPr defaultColWidth="9.1328125" defaultRowHeight="12.75" x14ac:dyDescent="0.35"/>
  <cols>
    <col min="1" max="1" width="12" style="22" customWidth="1"/>
    <col min="2" max="2" width="24.86328125" style="22" customWidth="1"/>
    <col min="3" max="3" width="43.3984375" style="22" customWidth="1"/>
    <col min="4" max="9" width="20.86328125" style="22" customWidth="1"/>
    <col min="10" max="16384" width="9.1328125" style="22"/>
  </cols>
  <sheetData>
    <row r="1" spans="2:9" ht="20.65" x14ac:dyDescent="0.6">
      <c r="B1" s="474" t="s">
        <v>138</v>
      </c>
      <c r="C1" s="474"/>
      <c r="D1" s="21"/>
      <c r="E1" s="21"/>
      <c r="F1" s="21"/>
      <c r="G1" s="21"/>
      <c r="H1" s="21"/>
      <c r="I1" s="21"/>
    </row>
    <row r="2" spans="2:9" ht="16.5" customHeight="1" x14ac:dyDescent="0.85">
      <c r="B2" s="51" t="str">
        <f>Tradingname</f>
        <v>GOLDFIELDS GAS TRANSMISSION PTY LTD</v>
      </c>
      <c r="C2" s="52"/>
      <c r="I2" s="47"/>
    </row>
    <row r="3" spans="2:9" ht="13.9" x14ac:dyDescent="0.4">
      <c r="B3" s="53" t="s">
        <v>238</v>
      </c>
      <c r="C3" s="54" t="str">
        <f>TEXT(Yearstart,"dd/mm/yyyy")&amp;" to "&amp;TEXT(Yearending,"dd/mm/yyyy")</f>
        <v>01/07/2020 to 30/06/2021</v>
      </c>
    </row>
    <row r="4" spans="2:9" ht="12.75" customHeight="1" x14ac:dyDescent="0.6">
      <c r="B4" s="20"/>
      <c r="D4" s="44"/>
      <c r="G4" s="44"/>
    </row>
    <row r="5" spans="2:9" ht="15" x14ac:dyDescent="0.35">
      <c r="B5" s="469" t="s">
        <v>184</v>
      </c>
      <c r="C5" s="469"/>
      <c r="D5" s="469"/>
    </row>
    <row r="6" spans="2:9" ht="13.15" x14ac:dyDescent="0.4">
      <c r="B6" s="24"/>
      <c r="C6" s="25"/>
      <c r="D6" s="26"/>
      <c r="E6" s="26"/>
      <c r="F6" s="26"/>
      <c r="G6" s="26"/>
      <c r="H6" s="26"/>
      <c r="I6" s="26"/>
    </row>
    <row r="7" spans="2:9" ht="21" customHeight="1" x14ac:dyDescent="0.35">
      <c r="B7" s="97"/>
      <c r="C7" s="97"/>
      <c r="D7" s="470" t="s">
        <v>229</v>
      </c>
      <c r="E7" s="471"/>
      <c r="F7" s="472"/>
      <c r="G7" s="470" t="s">
        <v>230</v>
      </c>
      <c r="H7" s="471"/>
      <c r="I7" s="472"/>
    </row>
    <row r="8" spans="2:9" ht="51" customHeight="1" x14ac:dyDescent="0.35">
      <c r="B8" s="96" t="s">
        <v>221</v>
      </c>
      <c r="C8" s="97" t="s">
        <v>19</v>
      </c>
      <c r="D8" s="104" t="s">
        <v>57</v>
      </c>
      <c r="E8" s="104" t="s">
        <v>58</v>
      </c>
      <c r="F8" s="104" t="s">
        <v>25</v>
      </c>
      <c r="G8" s="104" t="s">
        <v>57</v>
      </c>
      <c r="H8" s="104" t="s">
        <v>58</v>
      </c>
      <c r="I8" s="104" t="s">
        <v>25</v>
      </c>
    </row>
    <row r="9" spans="2:9" ht="15.75" customHeight="1" x14ac:dyDescent="0.35">
      <c r="B9" s="96"/>
      <c r="C9" s="97"/>
      <c r="D9" s="106" t="s">
        <v>181</v>
      </c>
      <c r="E9" s="106" t="s">
        <v>181</v>
      </c>
      <c r="F9" s="106" t="s">
        <v>181</v>
      </c>
      <c r="G9" s="106" t="s">
        <v>181</v>
      </c>
      <c r="H9" s="106" t="s">
        <v>181</v>
      </c>
      <c r="I9" s="106" t="s">
        <v>181</v>
      </c>
    </row>
    <row r="10" spans="2:9" ht="13.15" x14ac:dyDescent="0.4">
      <c r="B10" s="138"/>
      <c r="C10" s="328" t="s">
        <v>138</v>
      </c>
      <c r="D10" s="140"/>
      <c r="E10" s="140"/>
      <c r="F10" s="140"/>
      <c r="G10" s="140"/>
      <c r="H10" s="140"/>
      <c r="I10" s="141"/>
    </row>
    <row r="11" spans="2:9" x14ac:dyDescent="0.35">
      <c r="B11" s="385" t="s">
        <v>588</v>
      </c>
      <c r="C11" s="142" t="s">
        <v>173</v>
      </c>
      <c r="D11" s="281">
        <v>78422752.409609854</v>
      </c>
      <c r="E11" s="281">
        <v>0</v>
      </c>
      <c r="F11" s="280">
        <f t="shared" ref="F11:F20" si="0">SUM(D11:E11)</f>
        <v>78422752.409609854</v>
      </c>
      <c r="G11" s="281">
        <v>72402330.438750073</v>
      </c>
      <c r="H11" s="281">
        <v>0</v>
      </c>
      <c r="I11" s="280">
        <f t="shared" ref="I11:I20" si="1">SUM(G11:H11)</f>
        <v>72402330.438750073</v>
      </c>
    </row>
    <row r="12" spans="2:9" x14ac:dyDescent="0.35">
      <c r="B12" s="385" t="s">
        <v>374</v>
      </c>
      <c r="C12" s="142" t="s">
        <v>153</v>
      </c>
      <c r="D12" s="281">
        <v>5326594.9679518035</v>
      </c>
      <c r="E12" s="281">
        <v>0</v>
      </c>
      <c r="F12" s="280">
        <f t="shared" si="0"/>
        <v>5326594.9679518035</v>
      </c>
      <c r="G12" s="281">
        <v>4074859.5795326834</v>
      </c>
      <c r="H12" s="281">
        <v>0</v>
      </c>
      <c r="I12" s="280">
        <f t="shared" si="1"/>
        <v>4074859.5795326834</v>
      </c>
    </row>
    <row r="13" spans="2:9" x14ac:dyDescent="0.35">
      <c r="B13" s="385" t="s">
        <v>374</v>
      </c>
      <c r="C13" s="142" t="s">
        <v>80</v>
      </c>
      <c r="D13" s="281">
        <v>0</v>
      </c>
      <c r="E13" s="281">
        <v>0</v>
      </c>
      <c r="F13" s="280">
        <f t="shared" si="0"/>
        <v>0</v>
      </c>
      <c r="G13" s="281">
        <v>0</v>
      </c>
      <c r="H13" s="281">
        <v>0</v>
      </c>
      <c r="I13" s="280">
        <f t="shared" si="1"/>
        <v>0</v>
      </c>
    </row>
    <row r="14" spans="2:9" x14ac:dyDescent="0.35">
      <c r="B14" s="385" t="s">
        <v>374</v>
      </c>
      <c r="C14" s="142" t="s">
        <v>233</v>
      </c>
      <c r="D14" s="281">
        <v>0</v>
      </c>
      <c r="E14" s="281">
        <v>0</v>
      </c>
      <c r="F14" s="280">
        <f t="shared" si="0"/>
        <v>0</v>
      </c>
      <c r="G14" s="281">
        <v>0</v>
      </c>
      <c r="H14" s="281">
        <v>0</v>
      </c>
      <c r="I14" s="280">
        <f t="shared" si="1"/>
        <v>0</v>
      </c>
    </row>
    <row r="15" spans="2:9" ht="25.5" x14ac:dyDescent="0.35">
      <c r="B15" s="385" t="s">
        <v>374</v>
      </c>
      <c r="C15" s="145" t="s">
        <v>234</v>
      </c>
      <c r="D15" s="281">
        <v>0</v>
      </c>
      <c r="E15" s="281">
        <v>0</v>
      </c>
      <c r="F15" s="280">
        <f t="shared" si="0"/>
        <v>0</v>
      </c>
      <c r="G15" s="281">
        <v>0</v>
      </c>
      <c r="H15" s="281">
        <v>0</v>
      </c>
      <c r="I15" s="280">
        <f t="shared" si="1"/>
        <v>0</v>
      </c>
    </row>
    <row r="16" spans="2:9" x14ac:dyDescent="0.35">
      <c r="B16" s="385" t="s">
        <v>374</v>
      </c>
      <c r="C16" s="329" t="s">
        <v>480</v>
      </c>
      <c r="D16" s="281">
        <v>50272.01844444446</v>
      </c>
      <c r="E16" s="281">
        <v>0</v>
      </c>
      <c r="F16" s="280">
        <f>SUM(D16:E16)</f>
        <v>50272.01844444446</v>
      </c>
      <c r="G16" s="281">
        <v>49970.561225469799</v>
      </c>
      <c r="H16" s="281">
        <v>0</v>
      </c>
      <c r="I16" s="280">
        <f>SUM(G16:H16)</f>
        <v>49970.561225469799</v>
      </c>
    </row>
    <row r="17" spans="2:9" x14ac:dyDescent="0.35">
      <c r="B17" s="385" t="s">
        <v>374</v>
      </c>
      <c r="C17" s="329" t="s">
        <v>481</v>
      </c>
      <c r="D17" s="281">
        <v>50272.01844444446</v>
      </c>
      <c r="E17" s="281">
        <v>0</v>
      </c>
      <c r="F17" s="280">
        <f>SUM(D17:E17)</f>
        <v>50272.01844444446</v>
      </c>
      <c r="G17" s="281">
        <v>49970.561225469799</v>
      </c>
      <c r="H17" s="281">
        <v>0</v>
      </c>
      <c r="I17" s="280">
        <f>SUM(G17:H17)</f>
        <v>49970.561225469799</v>
      </c>
    </row>
    <row r="18" spans="2:9" x14ac:dyDescent="0.35">
      <c r="B18" s="385" t="s">
        <v>374</v>
      </c>
      <c r="C18" s="142" t="s">
        <v>81</v>
      </c>
      <c r="D18" s="281">
        <v>0</v>
      </c>
      <c r="E18" s="281">
        <v>0</v>
      </c>
      <c r="F18" s="280">
        <f t="shared" si="0"/>
        <v>0</v>
      </c>
      <c r="G18" s="281">
        <v>0</v>
      </c>
      <c r="H18" s="281">
        <v>0</v>
      </c>
      <c r="I18" s="280">
        <f t="shared" si="1"/>
        <v>0</v>
      </c>
    </row>
    <row r="19" spans="2:9" x14ac:dyDescent="0.35">
      <c r="B19" s="385" t="s">
        <v>374</v>
      </c>
      <c r="C19" s="142" t="s">
        <v>82</v>
      </c>
      <c r="D19" s="281">
        <v>0</v>
      </c>
      <c r="E19" s="281">
        <v>0</v>
      </c>
      <c r="F19" s="280">
        <f t="shared" si="0"/>
        <v>0</v>
      </c>
      <c r="G19" s="281">
        <v>0</v>
      </c>
      <c r="H19" s="281">
        <v>0</v>
      </c>
      <c r="I19" s="280">
        <f t="shared" si="1"/>
        <v>0</v>
      </c>
    </row>
    <row r="20" spans="2:9" x14ac:dyDescent="0.35">
      <c r="B20" s="385" t="s">
        <v>374</v>
      </c>
      <c r="C20" s="329" t="s">
        <v>482</v>
      </c>
      <c r="D20" s="281">
        <v>333198.6795208141</v>
      </c>
      <c r="E20" s="281">
        <v>0</v>
      </c>
      <c r="F20" s="280">
        <f t="shared" si="0"/>
        <v>333198.6795208141</v>
      </c>
      <c r="G20" s="281">
        <v>456464.65230688499</v>
      </c>
      <c r="H20" s="281">
        <v>0</v>
      </c>
      <c r="I20" s="280">
        <f t="shared" si="1"/>
        <v>456464.65230688499</v>
      </c>
    </row>
    <row r="21" spans="2:9" ht="13.15" x14ac:dyDescent="0.4">
      <c r="B21" s="279"/>
      <c r="C21" s="330" t="s">
        <v>128</v>
      </c>
      <c r="D21" s="282">
        <f t="shared" ref="D21:I21" si="2">SUM(D11:D20)</f>
        <v>84183090.093971372</v>
      </c>
      <c r="E21" s="282">
        <f t="shared" si="2"/>
        <v>0</v>
      </c>
      <c r="F21" s="282">
        <f t="shared" si="2"/>
        <v>84183090.093971372</v>
      </c>
      <c r="G21" s="282">
        <f t="shared" si="2"/>
        <v>77033595.793040588</v>
      </c>
      <c r="H21" s="282">
        <f t="shared" si="2"/>
        <v>0</v>
      </c>
      <c r="I21" s="282">
        <f t="shared" si="2"/>
        <v>77033595.793040588</v>
      </c>
    </row>
    <row r="22" spans="2:9" x14ac:dyDescent="0.35">
      <c r="B22" s="44"/>
    </row>
  </sheetData>
  <mergeCells count="4">
    <mergeCell ref="B1:C1"/>
    <mergeCell ref="B5:D5"/>
    <mergeCell ref="D7:F7"/>
    <mergeCell ref="G7:I7"/>
  </mergeCells>
  <pageMargins left="0.75" right="0.75" top="1" bottom="1" header="0.5" footer="0.5"/>
  <pageSetup paperSize="9" scale="64" orientation="landscape" verticalDpi="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999"/>
  </sheetPr>
  <dimension ref="B1:J27"/>
  <sheetViews>
    <sheetView zoomScale="80" zoomScaleNormal="80" workbookViewId="0"/>
  </sheetViews>
  <sheetFormatPr defaultColWidth="9.1328125" defaultRowHeight="12.75" x14ac:dyDescent="0.35"/>
  <cols>
    <col min="1" max="1" width="12" style="22" customWidth="1"/>
    <col min="2" max="2" width="37.59765625" style="22" customWidth="1"/>
    <col min="3" max="3" width="42.86328125" style="22" customWidth="1"/>
    <col min="4" max="5" width="27.1328125" style="22" customWidth="1"/>
    <col min="6" max="6" width="5.86328125" style="22" customWidth="1"/>
    <col min="7" max="7" width="6.86328125" style="22" customWidth="1"/>
    <col min="8" max="10" width="19.86328125" style="22" customWidth="1"/>
    <col min="11" max="11" width="18.1328125" style="22" customWidth="1"/>
    <col min="12" max="16384" width="9.1328125" style="22"/>
  </cols>
  <sheetData>
    <row r="1" spans="2:10" ht="20.65" x14ac:dyDescent="0.6">
      <c r="B1" s="23" t="s">
        <v>194</v>
      </c>
      <c r="C1" s="21"/>
      <c r="D1" s="21"/>
      <c r="E1" s="21"/>
      <c r="F1" s="21"/>
      <c r="G1" s="21"/>
      <c r="H1" s="21"/>
      <c r="I1" s="21"/>
      <c r="J1" s="21"/>
    </row>
    <row r="2" spans="2:10" ht="15.75" customHeight="1" x14ac:dyDescent="0.4">
      <c r="B2" s="51" t="str">
        <f>Tradingname</f>
        <v>GOLDFIELDS GAS TRANSMISSION PTY LTD</v>
      </c>
      <c r="C2" s="52"/>
    </row>
    <row r="3" spans="2:10" ht="18.75" customHeight="1" x14ac:dyDescent="0.85">
      <c r="B3" s="53" t="s">
        <v>238</v>
      </c>
      <c r="C3" s="54" t="str">
        <f>TEXT(Yearstart,"dd/mm/yyyy")&amp;" to "&amp;TEXT(Yearending,"dd/mm/yyyy")</f>
        <v>01/07/2020 to 30/06/2021</v>
      </c>
      <c r="F3" s="47"/>
    </row>
    <row r="4" spans="2:10" ht="20.65" x14ac:dyDescent="0.6">
      <c r="B4" s="20"/>
    </row>
    <row r="5" spans="2:10" ht="15" x14ac:dyDescent="0.4">
      <c r="B5" s="32" t="s">
        <v>185</v>
      </c>
    </row>
    <row r="6" spans="2:10" ht="13.15" x14ac:dyDescent="0.4">
      <c r="B6" s="24"/>
      <c r="C6" s="27"/>
      <c r="D6" s="27"/>
      <c r="E6" s="27"/>
      <c r="F6" s="27"/>
      <c r="G6" s="28"/>
      <c r="H6" s="33"/>
      <c r="I6" s="29"/>
      <c r="J6" s="29"/>
    </row>
    <row r="7" spans="2:10" ht="39" customHeight="1" x14ac:dyDescent="0.35">
      <c r="B7" s="109" t="s">
        <v>19</v>
      </c>
      <c r="C7" s="104" t="s">
        <v>57</v>
      </c>
      <c r="D7" s="104" t="s">
        <v>58</v>
      </c>
      <c r="E7" s="104" t="s">
        <v>25</v>
      </c>
    </row>
    <row r="8" spans="2:10" ht="13.5" customHeight="1" x14ac:dyDescent="0.35">
      <c r="B8" s="96"/>
      <c r="C8" s="106" t="s">
        <v>181</v>
      </c>
      <c r="D8" s="106" t="s">
        <v>181</v>
      </c>
      <c r="E8" s="106" t="s">
        <v>181</v>
      </c>
    </row>
    <row r="9" spans="2:10" ht="13.5" customHeight="1" x14ac:dyDescent="0.4">
      <c r="B9" s="262" t="s">
        <v>593</v>
      </c>
      <c r="C9" s="292">
        <v>0</v>
      </c>
      <c r="D9" s="292">
        <v>0</v>
      </c>
      <c r="E9" s="293">
        <f t="shared" ref="E9:E14" si="0">SUM(C9:D9)</f>
        <v>0</v>
      </c>
    </row>
    <row r="10" spans="2:10" ht="13.5" customHeight="1" x14ac:dyDescent="0.4">
      <c r="B10" s="262"/>
      <c r="C10" s="292"/>
      <c r="D10" s="292"/>
      <c r="E10" s="293">
        <f t="shared" si="0"/>
        <v>0</v>
      </c>
    </row>
    <row r="11" spans="2:10" ht="13.5" customHeight="1" x14ac:dyDescent="0.4">
      <c r="B11" s="262"/>
      <c r="C11" s="292"/>
      <c r="D11" s="292"/>
      <c r="E11" s="293">
        <f t="shared" si="0"/>
        <v>0</v>
      </c>
    </row>
    <row r="12" spans="2:10" ht="13.5" customHeight="1" x14ac:dyDescent="0.4">
      <c r="B12" s="262"/>
      <c r="C12" s="292"/>
      <c r="D12" s="292"/>
      <c r="E12" s="293">
        <f t="shared" si="0"/>
        <v>0</v>
      </c>
    </row>
    <row r="13" spans="2:10" ht="13.5" customHeight="1" x14ac:dyDescent="0.4">
      <c r="B13" s="262"/>
      <c r="C13" s="292"/>
      <c r="D13" s="292"/>
      <c r="E13" s="293">
        <f t="shared" si="0"/>
        <v>0</v>
      </c>
    </row>
    <row r="14" spans="2:10" ht="13.5" customHeight="1" x14ac:dyDescent="0.4">
      <c r="B14" s="262"/>
      <c r="C14" s="292"/>
      <c r="D14" s="292"/>
      <c r="E14" s="293">
        <f t="shared" si="0"/>
        <v>0</v>
      </c>
    </row>
    <row r="15" spans="2:10" ht="13.15" x14ac:dyDescent="0.4">
      <c r="B15" s="108" t="s">
        <v>25</v>
      </c>
      <c r="C15" s="282">
        <f>SUM(C9:C14)</f>
        <v>0</v>
      </c>
      <c r="D15" s="282">
        <f>SUM(D9:D14)</f>
        <v>0</v>
      </c>
      <c r="E15" s="282">
        <f>SUM(E9:E14)</f>
        <v>0</v>
      </c>
    </row>
    <row r="17" spans="2:6" ht="15" x14ac:dyDescent="0.4">
      <c r="B17" s="32" t="s">
        <v>186</v>
      </c>
    </row>
    <row r="18" spans="2:6" ht="19.5" customHeight="1" x14ac:dyDescent="0.4">
      <c r="B18" s="24"/>
      <c r="C18" s="27"/>
      <c r="D18" s="27"/>
      <c r="E18" s="27"/>
      <c r="F18" s="27"/>
    </row>
    <row r="19" spans="2:6" ht="24.75" customHeight="1" x14ac:dyDescent="0.35">
      <c r="B19" s="96" t="s">
        <v>134</v>
      </c>
      <c r="C19" s="110" t="s">
        <v>19</v>
      </c>
      <c r="D19" s="104" t="s">
        <v>25</v>
      </c>
    </row>
    <row r="20" spans="2:6" ht="13.15" x14ac:dyDescent="0.35">
      <c r="B20" s="96"/>
      <c r="C20" s="106"/>
      <c r="D20" s="106" t="s">
        <v>181</v>
      </c>
    </row>
    <row r="21" spans="2:6" x14ac:dyDescent="0.35">
      <c r="B21" s="262"/>
      <c r="C21" s="264"/>
      <c r="D21" s="291"/>
    </row>
    <row r="22" spans="2:6" x14ac:dyDescent="0.35">
      <c r="B22" s="262"/>
      <c r="C22" s="264"/>
      <c r="D22" s="291"/>
    </row>
    <row r="23" spans="2:6" x14ac:dyDescent="0.35">
      <c r="B23" s="262"/>
      <c r="C23" s="264"/>
      <c r="D23" s="291"/>
    </row>
    <row r="24" spans="2:6" x14ac:dyDescent="0.35">
      <c r="B24" s="262"/>
      <c r="C24" s="264"/>
      <c r="D24" s="291"/>
    </row>
    <row r="25" spans="2:6" x14ac:dyDescent="0.35">
      <c r="B25" s="262"/>
      <c r="C25" s="264"/>
      <c r="D25" s="291"/>
    </row>
    <row r="26" spans="2:6" x14ac:dyDescent="0.35">
      <c r="B26" s="262"/>
      <c r="C26" s="264"/>
      <c r="D26" s="291"/>
    </row>
    <row r="27" spans="2:6" ht="13.15" x14ac:dyDescent="0.4">
      <c r="B27" s="475" t="s">
        <v>133</v>
      </c>
      <c r="C27" s="476"/>
      <c r="D27" s="282">
        <f>SUM(D21:D26)</f>
        <v>0</v>
      </c>
    </row>
  </sheetData>
  <mergeCells count="1">
    <mergeCell ref="B27:C27"/>
  </mergeCells>
  <pageMargins left="0.75" right="0.75" top="1" bottom="1" header="0.5" footer="0.5"/>
  <pageSetup paperSize="9" scale="59" orientation="landscape" r:id="rId1"/>
  <headerFooter alignWithMargins="0"/>
  <colBreaks count="1" manualBreakCount="1">
    <brk id="7" max="2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999"/>
  </sheetPr>
  <dimension ref="B1:H36"/>
  <sheetViews>
    <sheetView zoomScale="80" zoomScaleNormal="80" workbookViewId="0"/>
  </sheetViews>
  <sheetFormatPr defaultColWidth="9.1328125" defaultRowHeight="12.75" x14ac:dyDescent="0.35"/>
  <cols>
    <col min="1" max="1" width="12.3984375" style="34" customWidth="1"/>
    <col min="2" max="2" width="18.59765625" style="34" customWidth="1"/>
    <col min="3" max="3" width="42.1328125" style="34" customWidth="1"/>
    <col min="4" max="4" width="26.86328125" style="34" customWidth="1"/>
    <col min="5" max="5" width="22.59765625" style="34" customWidth="1"/>
    <col min="6" max="6" width="20.59765625" style="34" customWidth="1"/>
    <col min="7" max="8" width="22.59765625" style="34" customWidth="1"/>
    <col min="9" max="9" width="9.3984375" style="34" customWidth="1"/>
    <col min="10" max="10" width="25.1328125" style="34" customWidth="1"/>
    <col min="11" max="16384" width="9.1328125" style="34"/>
  </cols>
  <sheetData>
    <row r="1" spans="2:8" ht="20.65" x14ac:dyDescent="0.6">
      <c r="B1" s="477" t="s">
        <v>189</v>
      </c>
      <c r="C1" s="477"/>
      <c r="D1" s="21"/>
      <c r="E1" s="21"/>
      <c r="F1" s="21"/>
      <c r="G1" s="21"/>
      <c r="H1" s="21"/>
    </row>
    <row r="2" spans="2:8" ht="17.25" customHeight="1" x14ac:dyDescent="0.6">
      <c r="B2" s="51" t="str">
        <f>Tradingname</f>
        <v>GOLDFIELDS GAS TRANSMISSION PTY LTD</v>
      </c>
      <c r="C2" s="52"/>
      <c r="D2" s="35"/>
      <c r="E2" s="478" t="s">
        <v>483</v>
      </c>
      <c r="F2" s="478"/>
      <c r="G2" s="478"/>
      <c r="H2" s="35"/>
    </row>
    <row r="3" spans="2:8" ht="17.25" customHeight="1" x14ac:dyDescent="0.4">
      <c r="B3" s="53" t="s">
        <v>238</v>
      </c>
      <c r="C3" s="54" t="str">
        <f>TEXT(Yearstart,"dd/mm/yyyy")&amp;" to "&amp;TEXT(Yearending,"dd/mm/yyyy")</f>
        <v>01/07/2020 to 30/06/2021</v>
      </c>
      <c r="E3" s="478"/>
      <c r="F3" s="478"/>
      <c r="G3" s="478"/>
    </row>
    <row r="4" spans="2:8" ht="14.25" customHeight="1" x14ac:dyDescent="0.6">
      <c r="B4" s="20"/>
      <c r="E4" s="478"/>
      <c r="F4" s="478"/>
      <c r="G4" s="478"/>
    </row>
    <row r="5" spans="2:8" ht="15" x14ac:dyDescent="0.4">
      <c r="B5" s="38" t="s">
        <v>190</v>
      </c>
      <c r="C5" s="36"/>
      <c r="D5" s="36"/>
      <c r="E5" s="36"/>
      <c r="F5" s="37"/>
      <c r="G5" s="36"/>
      <c r="H5" s="36"/>
    </row>
    <row r="6" spans="2:8" ht="15" x14ac:dyDescent="0.4">
      <c r="B6" s="38"/>
      <c r="C6" s="36"/>
      <c r="D6" s="36"/>
      <c r="E6" s="36"/>
      <c r="F6" s="37"/>
      <c r="G6" s="36"/>
      <c r="H6" s="36"/>
    </row>
    <row r="7" spans="2:8" ht="40.5" customHeight="1" x14ac:dyDescent="0.35">
      <c r="B7" s="111" t="s">
        <v>221</v>
      </c>
      <c r="C7" s="111" t="s">
        <v>187</v>
      </c>
      <c r="D7" s="112" t="s">
        <v>216</v>
      </c>
      <c r="E7" s="112" t="s">
        <v>218</v>
      </c>
      <c r="F7" s="112" t="s">
        <v>69</v>
      </c>
      <c r="G7" s="112" t="s">
        <v>89</v>
      </c>
      <c r="H7" s="112" t="s">
        <v>90</v>
      </c>
    </row>
    <row r="8" spans="2:8" ht="13.15" x14ac:dyDescent="0.4">
      <c r="B8" s="113"/>
      <c r="C8" s="111" t="s">
        <v>188</v>
      </c>
      <c r="D8" s="114" t="s">
        <v>181</v>
      </c>
      <c r="E8" s="114" t="s">
        <v>181</v>
      </c>
      <c r="F8" s="114"/>
      <c r="G8" s="114" t="s">
        <v>181</v>
      </c>
      <c r="H8" s="114" t="s">
        <v>181</v>
      </c>
    </row>
    <row r="9" spans="2:8" x14ac:dyDescent="0.35">
      <c r="B9" s="146"/>
      <c r="C9" s="146"/>
      <c r="D9" s="294"/>
      <c r="E9" s="294"/>
      <c r="F9" s="115"/>
      <c r="G9" s="280">
        <f t="shared" ref="G9:G35" si="0">D9*F9</f>
        <v>0</v>
      </c>
      <c r="H9" s="280">
        <f>E9*F9</f>
        <v>0</v>
      </c>
    </row>
    <row r="10" spans="2:8" x14ac:dyDescent="0.35">
      <c r="B10" s="146"/>
      <c r="C10" s="146"/>
      <c r="D10" s="294"/>
      <c r="E10" s="294"/>
      <c r="F10" s="115"/>
      <c r="G10" s="280">
        <f t="shared" si="0"/>
        <v>0</v>
      </c>
      <c r="H10" s="280">
        <f t="shared" ref="H10:H35" si="1">E10*F10</f>
        <v>0</v>
      </c>
    </row>
    <row r="11" spans="2:8" x14ac:dyDescent="0.35">
      <c r="B11" s="146"/>
      <c r="C11" s="146"/>
      <c r="D11" s="294"/>
      <c r="E11" s="294"/>
      <c r="F11" s="115"/>
      <c r="G11" s="280">
        <f t="shared" si="0"/>
        <v>0</v>
      </c>
      <c r="H11" s="280">
        <f t="shared" si="1"/>
        <v>0</v>
      </c>
    </row>
    <row r="12" spans="2:8" x14ac:dyDescent="0.35">
      <c r="B12" s="146"/>
      <c r="C12" s="146"/>
      <c r="D12" s="294"/>
      <c r="E12" s="294"/>
      <c r="F12" s="115"/>
      <c r="G12" s="280">
        <f t="shared" si="0"/>
        <v>0</v>
      </c>
      <c r="H12" s="280">
        <f t="shared" si="1"/>
        <v>0</v>
      </c>
    </row>
    <row r="13" spans="2:8" x14ac:dyDescent="0.35">
      <c r="B13" s="146"/>
      <c r="C13" s="146"/>
      <c r="D13" s="294"/>
      <c r="E13" s="294"/>
      <c r="F13" s="115"/>
      <c r="G13" s="280">
        <f t="shared" si="0"/>
        <v>0</v>
      </c>
      <c r="H13" s="280">
        <f t="shared" si="1"/>
        <v>0</v>
      </c>
    </row>
    <row r="14" spans="2:8" x14ac:dyDescent="0.35">
      <c r="B14" s="146"/>
      <c r="C14" s="146"/>
      <c r="D14" s="294"/>
      <c r="E14" s="294"/>
      <c r="F14" s="115"/>
      <c r="G14" s="280">
        <f t="shared" si="0"/>
        <v>0</v>
      </c>
      <c r="H14" s="280">
        <f t="shared" si="1"/>
        <v>0</v>
      </c>
    </row>
    <row r="15" spans="2:8" x14ac:dyDescent="0.35">
      <c r="B15" s="146"/>
      <c r="C15" s="146"/>
      <c r="D15" s="294"/>
      <c r="E15" s="294"/>
      <c r="F15" s="115"/>
      <c r="G15" s="280">
        <f t="shared" si="0"/>
        <v>0</v>
      </c>
      <c r="H15" s="280">
        <f t="shared" si="1"/>
        <v>0</v>
      </c>
    </row>
    <row r="16" spans="2:8" x14ac:dyDescent="0.35">
      <c r="B16" s="146"/>
      <c r="C16" s="146"/>
      <c r="D16" s="294"/>
      <c r="E16" s="294"/>
      <c r="F16" s="115"/>
      <c r="G16" s="280">
        <f t="shared" si="0"/>
        <v>0</v>
      </c>
      <c r="H16" s="280">
        <f t="shared" si="1"/>
        <v>0</v>
      </c>
    </row>
    <row r="17" spans="2:8" x14ac:dyDescent="0.35">
      <c r="B17" s="146"/>
      <c r="C17" s="146"/>
      <c r="D17" s="294"/>
      <c r="E17" s="294"/>
      <c r="F17" s="115"/>
      <c r="G17" s="280">
        <f t="shared" si="0"/>
        <v>0</v>
      </c>
      <c r="H17" s="280">
        <f t="shared" si="1"/>
        <v>0</v>
      </c>
    </row>
    <row r="18" spans="2:8" x14ac:dyDescent="0.35">
      <c r="B18" s="146"/>
      <c r="C18" s="146"/>
      <c r="D18" s="294"/>
      <c r="E18" s="294"/>
      <c r="F18" s="115"/>
      <c r="G18" s="280">
        <f t="shared" si="0"/>
        <v>0</v>
      </c>
      <c r="H18" s="280">
        <f t="shared" si="1"/>
        <v>0</v>
      </c>
    </row>
    <row r="19" spans="2:8" x14ac:dyDescent="0.35">
      <c r="B19" s="146"/>
      <c r="C19" s="146"/>
      <c r="D19" s="294"/>
      <c r="E19" s="294"/>
      <c r="F19" s="115"/>
      <c r="G19" s="280">
        <f t="shared" si="0"/>
        <v>0</v>
      </c>
      <c r="H19" s="280">
        <f t="shared" si="1"/>
        <v>0</v>
      </c>
    </row>
    <row r="20" spans="2:8" x14ac:dyDescent="0.35">
      <c r="B20" s="146"/>
      <c r="C20" s="146"/>
      <c r="D20" s="294"/>
      <c r="E20" s="294"/>
      <c r="F20" s="115"/>
      <c r="G20" s="280">
        <f t="shared" si="0"/>
        <v>0</v>
      </c>
      <c r="H20" s="280">
        <f t="shared" si="1"/>
        <v>0</v>
      </c>
    </row>
    <row r="21" spans="2:8" x14ac:dyDescent="0.35">
      <c r="B21" s="146"/>
      <c r="C21" s="146"/>
      <c r="D21" s="294"/>
      <c r="E21" s="294"/>
      <c r="F21" s="115"/>
      <c r="G21" s="280">
        <f t="shared" si="0"/>
        <v>0</v>
      </c>
      <c r="H21" s="280">
        <f t="shared" si="1"/>
        <v>0</v>
      </c>
    </row>
    <row r="22" spans="2:8" x14ac:dyDescent="0.35">
      <c r="B22" s="146"/>
      <c r="C22" s="146"/>
      <c r="D22" s="294"/>
      <c r="E22" s="294"/>
      <c r="F22" s="115"/>
      <c r="G22" s="280">
        <f t="shared" si="0"/>
        <v>0</v>
      </c>
      <c r="H22" s="280">
        <f t="shared" si="1"/>
        <v>0</v>
      </c>
    </row>
    <row r="23" spans="2:8" x14ac:dyDescent="0.35">
      <c r="B23" s="146"/>
      <c r="C23" s="146"/>
      <c r="D23" s="294"/>
      <c r="E23" s="294"/>
      <c r="F23" s="115"/>
      <c r="G23" s="280">
        <f t="shared" si="0"/>
        <v>0</v>
      </c>
      <c r="H23" s="280">
        <f t="shared" si="1"/>
        <v>0</v>
      </c>
    </row>
    <row r="24" spans="2:8" x14ac:dyDescent="0.35">
      <c r="B24" s="146"/>
      <c r="C24" s="146"/>
      <c r="D24" s="294"/>
      <c r="E24" s="294"/>
      <c r="F24" s="115"/>
      <c r="G24" s="280">
        <f t="shared" si="0"/>
        <v>0</v>
      </c>
      <c r="H24" s="280">
        <f t="shared" si="1"/>
        <v>0</v>
      </c>
    </row>
    <row r="25" spans="2:8" x14ac:dyDescent="0.35">
      <c r="B25" s="146"/>
      <c r="C25" s="146"/>
      <c r="D25" s="294"/>
      <c r="E25" s="294"/>
      <c r="F25" s="115"/>
      <c r="G25" s="280">
        <f t="shared" si="0"/>
        <v>0</v>
      </c>
      <c r="H25" s="280">
        <f t="shared" si="1"/>
        <v>0</v>
      </c>
    </row>
    <row r="26" spans="2:8" x14ac:dyDescent="0.35">
      <c r="B26" s="146"/>
      <c r="C26" s="146"/>
      <c r="D26" s="294"/>
      <c r="E26" s="294"/>
      <c r="F26" s="115"/>
      <c r="G26" s="280">
        <f t="shared" si="0"/>
        <v>0</v>
      </c>
      <c r="H26" s="280">
        <f t="shared" si="1"/>
        <v>0</v>
      </c>
    </row>
    <row r="27" spans="2:8" x14ac:dyDescent="0.35">
      <c r="B27" s="146"/>
      <c r="C27" s="146"/>
      <c r="D27" s="294"/>
      <c r="E27" s="294"/>
      <c r="F27" s="115"/>
      <c r="G27" s="280">
        <f t="shared" si="0"/>
        <v>0</v>
      </c>
      <c r="H27" s="280">
        <f t="shared" si="1"/>
        <v>0</v>
      </c>
    </row>
    <row r="28" spans="2:8" x14ac:dyDescent="0.35">
      <c r="B28" s="146"/>
      <c r="C28" s="146"/>
      <c r="D28" s="294"/>
      <c r="E28" s="294"/>
      <c r="F28" s="115"/>
      <c r="G28" s="280">
        <f t="shared" si="0"/>
        <v>0</v>
      </c>
      <c r="H28" s="280">
        <f t="shared" si="1"/>
        <v>0</v>
      </c>
    </row>
    <row r="29" spans="2:8" x14ac:dyDescent="0.35">
      <c r="B29" s="146"/>
      <c r="C29" s="146"/>
      <c r="D29" s="294"/>
      <c r="E29" s="294"/>
      <c r="F29" s="115"/>
      <c r="G29" s="280">
        <f t="shared" si="0"/>
        <v>0</v>
      </c>
      <c r="H29" s="280">
        <f t="shared" si="1"/>
        <v>0</v>
      </c>
    </row>
    <row r="30" spans="2:8" x14ac:dyDescent="0.35">
      <c r="B30" s="146"/>
      <c r="C30" s="146"/>
      <c r="D30" s="294"/>
      <c r="E30" s="294"/>
      <c r="F30" s="115"/>
      <c r="G30" s="280">
        <f t="shared" si="0"/>
        <v>0</v>
      </c>
      <c r="H30" s="280">
        <f t="shared" si="1"/>
        <v>0</v>
      </c>
    </row>
    <row r="31" spans="2:8" x14ac:dyDescent="0.35">
      <c r="B31" s="146"/>
      <c r="C31" s="146"/>
      <c r="D31" s="294"/>
      <c r="E31" s="294"/>
      <c r="F31" s="115"/>
      <c r="G31" s="280">
        <f t="shared" si="0"/>
        <v>0</v>
      </c>
      <c r="H31" s="280">
        <f t="shared" si="1"/>
        <v>0</v>
      </c>
    </row>
    <row r="32" spans="2:8" x14ac:dyDescent="0.35">
      <c r="B32" s="146"/>
      <c r="C32" s="146"/>
      <c r="D32" s="294"/>
      <c r="E32" s="294"/>
      <c r="F32" s="115"/>
      <c r="G32" s="280">
        <f t="shared" si="0"/>
        <v>0</v>
      </c>
      <c r="H32" s="280">
        <f t="shared" si="1"/>
        <v>0</v>
      </c>
    </row>
    <row r="33" spans="2:8" x14ac:dyDescent="0.35">
      <c r="B33" s="146"/>
      <c r="C33" s="146"/>
      <c r="D33" s="294"/>
      <c r="E33" s="294"/>
      <c r="F33" s="115"/>
      <c r="G33" s="280">
        <f t="shared" si="0"/>
        <v>0</v>
      </c>
      <c r="H33" s="280">
        <f t="shared" si="1"/>
        <v>0</v>
      </c>
    </row>
    <row r="34" spans="2:8" x14ac:dyDescent="0.35">
      <c r="B34" s="146"/>
      <c r="C34" s="146"/>
      <c r="D34" s="294"/>
      <c r="E34" s="294"/>
      <c r="F34" s="115"/>
      <c r="G34" s="280">
        <f t="shared" si="0"/>
        <v>0</v>
      </c>
      <c r="H34" s="280">
        <f t="shared" si="1"/>
        <v>0</v>
      </c>
    </row>
    <row r="35" spans="2:8" x14ac:dyDescent="0.35">
      <c r="B35" s="146"/>
      <c r="C35" s="146"/>
      <c r="D35" s="294"/>
      <c r="E35" s="294"/>
      <c r="F35" s="115"/>
      <c r="G35" s="280">
        <f t="shared" si="0"/>
        <v>0</v>
      </c>
      <c r="H35" s="280">
        <f t="shared" si="1"/>
        <v>0</v>
      </c>
    </row>
    <row r="36" spans="2:8" ht="13.15" x14ac:dyDescent="0.4">
      <c r="B36" s="42"/>
      <c r="C36" s="108" t="s">
        <v>25</v>
      </c>
      <c r="D36" s="280">
        <f>SUM(D9:D35)</f>
        <v>0</v>
      </c>
      <c r="E36" s="280">
        <f>SUM(E9:E35)</f>
        <v>0</v>
      </c>
      <c r="F36" s="221"/>
      <c r="G36" s="280">
        <f>SUM(G9:G35)</f>
        <v>0</v>
      </c>
      <c r="H36" s="280">
        <f>SUM(H9:H35)</f>
        <v>0</v>
      </c>
    </row>
  </sheetData>
  <mergeCells count="2">
    <mergeCell ref="B1:C1"/>
    <mergeCell ref="E2:G4"/>
  </mergeCells>
  <pageMargins left="0.75" right="0.75" top="1" bottom="1" header="0.5" footer="0.5"/>
  <pageSetup paperSize="9" scale="3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65A99FE7DC054C8C823BE774650DBA" ma:contentTypeVersion="9" ma:contentTypeDescription="Create a new document." ma:contentTypeScope="" ma:versionID="55d4aae6f905338c971eb738eab3fac3">
  <xsd:schema xmlns:xsd="http://www.w3.org/2001/XMLSchema" xmlns:xs="http://www.w3.org/2001/XMLSchema" xmlns:p="http://schemas.microsoft.com/office/2006/metadata/properties" xmlns:ns3="e7ebdc03-41bf-49e5-96a0-1a55b0c83c0c" targetNamespace="http://schemas.microsoft.com/office/2006/metadata/properties" ma:root="true" ma:fieldsID="d5e8ae88e9003feb9f49bb15a7618e4e" ns3:_="">
    <xsd:import namespace="e7ebdc03-41bf-49e5-96a0-1a55b0c83c0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ebdc03-41bf-49e5-96a0-1a55b0c83c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3BE7B2-1427-4E60-9FF5-08B5465E9E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ebdc03-41bf-49e5-96a0-1a55b0c83c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F3CE0D-79BF-4D95-89C7-FB6C016997F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7ebdc03-41bf-49e5-96a0-1a55b0c83c0c"/>
    <ds:schemaRef ds:uri="http://www.w3.org/XML/1998/namespace"/>
    <ds:schemaRef ds:uri="http://purl.org/dc/dcmitype/"/>
  </ds:schemaRefs>
</ds:datastoreItem>
</file>

<file path=customXml/itemProps3.xml><?xml version="1.0" encoding="utf-8"?>
<ds:datastoreItem xmlns:ds="http://schemas.openxmlformats.org/officeDocument/2006/customXml" ds:itemID="{32CD4418-8363-44B8-8DDA-C853712D1A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Cover</vt:lpstr>
      <vt:lpstr>Contents</vt:lpstr>
      <vt:lpstr>Summary</vt:lpstr>
      <vt:lpstr>1. Pipeline information</vt:lpstr>
      <vt:lpstr>1.1 Financial performance</vt:lpstr>
      <vt:lpstr>2. Revenues and expenses</vt:lpstr>
      <vt:lpstr>2.1 Revenue by service</vt:lpstr>
      <vt:lpstr>2.2 Revenue contributions </vt:lpstr>
      <vt:lpstr>2.3 Indirect revenue</vt:lpstr>
      <vt:lpstr>2.4 Shared costs</vt:lpstr>
      <vt:lpstr>3. Statement of pipeline assets</vt:lpstr>
      <vt:lpstr>3.1 Asset useful life</vt:lpstr>
      <vt:lpstr>3.2 Asset impairment</vt:lpstr>
      <vt:lpstr>3.3 Depreciation amortisation</vt:lpstr>
      <vt:lpstr>3.4 Shared supporting assets</vt:lpstr>
      <vt:lpstr>Auditor's Report Statements</vt:lpstr>
      <vt:lpstr>4. Recovered capital</vt:lpstr>
      <vt:lpstr>4.1 Pipelines capex</vt:lpstr>
      <vt:lpstr>Auditor's Review Report RCM</vt:lpstr>
      <vt:lpstr>5. Weighted average price</vt:lpstr>
      <vt:lpstr>5.1 Exempt WAP services</vt:lpstr>
      <vt:lpstr>Auditor's Review Report WAP</vt:lpstr>
      <vt:lpstr>6. Notes</vt:lpstr>
      <vt:lpstr>Amendment record</vt:lpstr>
      <vt:lpstr>APA Amendment record</vt:lpstr>
      <vt:lpstr>ABN</vt:lpstr>
      <vt:lpstr>'Amendment record'!Print_Area</vt:lpstr>
      <vt:lpstr>'APA Amendment record'!Print_Area</vt:lpstr>
      <vt:lpstr>Tradingname</vt:lpstr>
      <vt:lpstr>Yearending</vt:lpstr>
      <vt:lpstr>Yearstart</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asood</dc:creator>
  <cp:lastModifiedBy>Zheng, Lynn</cp:lastModifiedBy>
  <cp:lastPrinted>2017-11-25T22:15:53Z</cp:lastPrinted>
  <dcterms:created xsi:type="dcterms:W3CDTF">2012-02-16T03:44:14Z</dcterms:created>
  <dcterms:modified xsi:type="dcterms:W3CDTF">2021-11-01T04:28:23Z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f">
    <vt:lpwstr>\\cbrvpwxfs01\home$\smoff\2012-13 to 2013-14 energex financial information template (D2012-00032519).xls</vt:lpwstr>
  </property>
  <property fmtid="{D5CDD505-2E9C-101B-9397-08002B2CF9AE}" pid="3" name="ContentTypeId">
    <vt:lpwstr>0x010100B965A99FE7DC054C8C823BE774650DBA</vt:lpwstr>
  </property>
</Properties>
</file>