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Finance\Part 23 Reporting Non Scheme Assets\FY2019 (refer to RAB Reconstruction folder)\Reuploaded with full audit opinion\"/>
    </mc:Choice>
  </mc:AlternateContent>
  <bookViews>
    <workbookView xWindow="0" yWindow="0" windowWidth="19200" windowHeight="10860" tabRatio="819"/>
  </bookViews>
  <sheets>
    <sheet name="Cover" sheetId="11" r:id="rId1"/>
    <sheet name="Contents" sheetId="4" r:id="rId2"/>
    <sheet name="1. Pipeline information" sheetId="44" r:id="rId3"/>
    <sheet name="1.1 Financial performance" sheetId="52" r:id="rId4"/>
    <sheet name="2. Revenues and expenses" sheetId="5" r:id="rId5"/>
    <sheet name="2.1 Revenue by service" sheetId="56" r:id="rId6"/>
    <sheet name="2.2 Revenue contributions " sheetId="57" r:id="rId7"/>
    <sheet name="2.3 Indirect revenue" sheetId="45" r:id="rId8"/>
    <sheet name="2.4 Shared costs" sheetId="16" r:id="rId9"/>
    <sheet name="3. Statement of pipeline assets" sheetId="6" r:id="rId10"/>
    <sheet name="3.1 Pipeline asset useful life" sheetId="55" r:id="rId11"/>
    <sheet name="3.2 Pipeline asset impairment" sheetId="63" r:id="rId12"/>
    <sheet name="3.3 Depreciation" sheetId="34" r:id="rId13"/>
    <sheet name="3.4 Shared supporting assets" sheetId="59" r:id="rId14"/>
    <sheet name="Auditor's Report Statements" sheetId="69" r:id="rId15"/>
    <sheet name="4 Recovered capital" sheetId="47" r:id="rId16"/>
    <sheet name="4.1 Pipelines capex" sheetId="66" r:id="rId17"/>
    <sheet name="Auditor's Review Report RCM" sheetId="70" r:id="rId18"/>
    <sheet name="5. Weighted average price" sheetId="54" r:id="rId19"/>
    <sheet name="5.1 Exempt WAP services" sheetId="60" r:id="rId20"/>
    <sheet name="Auditor's Review Report WAP" sheetId="68" r:id="rId21"/>
    <sheet name="6. Notes" sheetId="72" r:id="rId22"/>
    <sheet name="APA Amendments" sheetId="71" r:id="rId23"/>
    <sheet name="Sheet1" sheetId="61" state="hidden" r:id="rId24"/>
  </sheets>
  <externalReferences>
    <externalReference r:id="rId25"/>
    <externalReference r:id="rId26"/>
  </externalReferences>
  <definedNames>
    <definedName name="ABN" localSheetId="21">[1]Cover!$C$17</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assets'!$A$1:$F$76</definedName>
    <definedName name="_xlnm.Print_Area" localSheetId="10">'3.1 Pipeline asset useful life'!$A$1:$G$28</definedName>
    <definedName name="_xlnm.Print_Area" localSheetId="11">'3.2 Pipeline asset impairment'!$A$1:$I$55</definedName>
    <definedName name="_xlnm.Print_Area" localSheetId="12">'3.3 Depreciation'!$A$1:$P$79</definedName>
    <definedName name="_xlnm.Print_Area" localSheetId="13">'3.4 Shared supporting assets'!$A$1:$H$37</definedName>
    <definedName name="_xlnm.Print_Area" localSheetId="15">'4 Recovered capital'!$A$1:$BL$43</definedName>
    <definedName name="_xlnm.Print_Area" localSheetId="16">'4.1 Pipelines capex'!$A$1:$F$35</definedName>
    <definedName name="_xlnm.Print_Area" localSheetId="18">'5. Weighted average price'!$A$1:$BJ$23</definedName>
    <definedName name="_xlnm.Print_Area" localSheetId="19">'5.1 Exempt WAP services'!$A$1:$F$15</definedName>
    <definedName name="_xlnm.Print_Area" localSheetId="21">'6. Notes'!$A$1:$E$27</definedName>
    <definedName name="_xlnm.Print_Area" localSheetId="22">'APA Amendments'!$A$1:$F$53</definedName>
    <definedName name="_xlnm.Print_Area" localSheetId="1">Contents!$B$2:$K$49</definedName>
    <definedName name="_xlnm.Print_Area" localSheetId="0">Cover!$A$1:$J$41</definedName>
    <definedName name="_xlnm.Print_Area" localSheetId="23">Sheet1!$A$1:$N$33</definedName>
    <definedName name="_xlnm.Print_Titles" localSheetId="22">'APA Amendments'!$1:$1</definedName>
    <definedName name="Tradingname" localSheetId="21">[1]Cover!$C$15</definedName>
    <definedName name="Tradingname">Cover!$C$15</definedName>
    <definedName name="YEAR">[2]Outcomes!$B$3</definedName>
    <definedName name="Yearending" localSheetId="21">[1]Cover!$C$23</definedName>
    <definedName name="Yearending">Cover!$C$23</definedName>
    <definedName name="Yearstart" localSheetId="21">[1]Cover!$C$21</definedName>
    <definedName name="Yearstart">Cover!$C$21</definedName>
  </definedNames>
  <calcPr calcId="162913"/>
</workbook>
</file>

<file path=xl/calcChain.xml><?xml version="1.0" encoding="utf-8"?>
<calcChain xmlns="http://schemas.openxmlformats.org/spreadsheetml/2006/main">
  <c r="F8" i="47" l="1"/>
  <c r="G8" i="47" s="1"/>
  <c r="H8" i="47" s="1"/>
  <c r="I8" i="47" s="1"/>
  <c r="J8" i="47" s="1"/>
  <c r="K8" i="47" s="1"/>
  <c r="L8" i="47" s="1"/>
  <c r="M8" i="47" s="1"/>
  <c r="N8" i="47" s="1"/>
  <c r="O8" i="47" s="1"/>
  <c r="P8" i="47" s="1"/>
  <c r="Q8" i="47" s="1"/>
  <c r="R8" i="47" s="1"/>
  <c r="S8" i="47" s="1"/>
  <c r="T8" i="47" s="1"/>
  <c r="U8" i="47" s="1"/>
  <c r="V8" i="47" s="1"/>
  <c r="W8" i="47" s="1"/>
  <c r="X8" i="47" s="1"/>
  <c r="Y8" i="47" s="1"/>
  <c r="Z8" i="47" s="1"/>
  <c r="AA8" i="47" s="1"/>
  <c r="AB8" i="47" s="1"/>
  <c r="AC8" i="47" s="1"/>
  <c r="AD8" i="47" s="1"/>
  <c r="AE8" i="47" s="1"/>
  <c r="AF8" i="47" s="1"/>
  <c r="AG8" i="47" s="1"/>
  <c r="AH8" i="47" s="1"/>
  <c r="AI8" i="47" s="1"/>
  <c r="AJ8" i="47" s="1"/>
  <c r="AK8" i="47" s="1"/>
  <c r="AL8" i="47" s="1"/>
  <c r="AM8" i="47" s="1"/>
  <c r="AN8" i="47" s="1"/>
  <c r="AO8" i="47" s="1"/>
  <c r="AP8" i="47" s="1"/>
  <c r="AQ8" i="47" s="1"/>
  <c r="AR8" i="47" s="1"/>
  <c r="AS8" i="47" s="1"/>
  <c r="AT8" i="47" s="1"/>
  <c r="AU8" i="47" s="1"/>
  <c r="AV8" i="47" s="1"/>
  <c r="AW8" i="47" s="1"/>
  <c r="AX8" i="47" s="1"/>
  <c r="AY8" i="47" s="1"/>
  <c r="AZ8" i="47" s="1"/>
  <c r="BA8" i="47" s="1"/>
  <c r="BB8" i="47" s="1"/>
  <c r="BC8" i="47" s="1"/>
  <c r="BD8" i="47" s="1"/>
  <c r="BE8" i="47" s="1"/>
  <c r="BF8" i="47" s="1"/>
  <c r="BG8" i="47" s="1"/>
  <c r="BH8" i="47" s="1"/>
  <c r="F26" i="5"/>
  <c r="C20" i="54"/>
  <c r="G21" i="54"/>
  <c r="I17" i="54"/>
  <c r="AP15" i="54"/>
  <c r="AF15" i="54"/>
  <c r="T15" i="54"/>
  <c r="P15" i="54"/>
  <c r="AY14" i="54"/>
  <c r="AS14" i="54"/>
  <c r="AP14" i="54"/>
  <c r="AM14" i="54"/>
  <c r="Z14" i="54"/>
  <c r="T14" i="54"/>
  <c r="BG21" i="54"/>
  <c r="AS13" i="54"/>
  <c r="AH21" i="54"/>
  <c r="AF13" i="54"/>
  <c r="AC13" i="54"/>
  <c r="W13" i="54"/>
  <c r="N28" i="47"/>
  <c r="Q28" i="47"/>
  <c r="AV28" i="47"/>
  <c r="K28" i="47"/>
  <c r="BF28" i="47"/>
  <c r="BC28" i="47"/>
  <c r="BA28" i="47"/>
  <c r="AW28" i="47"/>
  <c r="AS28" i="47"/>
  <c r="AR28" i="47"/>
  <c r="AP28" i="47"/>
  <c r="AM28" i="47"/>
  <c r="J28" i="47"/>
  <c r="I28" i="47"/>
  <c r="F28" i="47"/>
  <c r="AC21" i="47"/>
  <c r="E19" i="47"/>
  <c r="O21" i="47"/>
  <c r="BH21" i="47"/>
  <c r="BH22" i="47" s="1"/>
  <c r="BF21" i="47"/>
  <c r="BE21" i="47"/>
  <c r="BC21" i="47"/>
  <c r="AY21" i="47"/>
  <c r="AU21" i="47"/>
  <c r="AM21" i="47"/>
  <c r="AI21" i="47"/>
  <c r="AE21" i="47"/>
  <c r="AB21" i="47"/>
  <c r="P21" i="47"/>
  <c r="N21" i="47"/>
  <c r="J21" i="47"/>
  <c r="F21" i="47"/>
  <c r="T15" i="47"/>
  <c r="M15" i="47"/>
  <c r="AZ15" i="47"/>
  <c r="AU15" i="47"/>
  <c r="AL15" i="47"/>
  <c r="AE15" i="47"/>
  <c r="AA15" i="47"/>
  <c r="V15" i="47"/>
  <c r="S15" i="47"/>
  <c r="R15" i="47"/>
  <c r="G34" i="59"/>
  <c r="G33" i="59"/>
  <c r="G32" i="59"/>
  <c r="G31" i="59"/>
  <c r="G30" i="59"/>
  <c r="G29" i="59"/>
  <c r="G27" i="59"/>
  <c r="G23" i="59"/>
  <c r="G22" i="59"/>
  <c r="G19" i="59"/>
  <c r="G18" i="59"/>
  <c r="G17" i="59"/>
  <c r="G15" i="59"/>
  <c r="G11" i="59"/>
  <c r="G10" i="59"/>
  <c r="K66" i="34"/>
  <c r="M66" i="34" s="1"/>
  <c r="H78" i="34"/>
  <c r="D61" i="6"/>
  <c r="D58" i="6"/>
  <c r="D32" i="6"/>
  <c r="D29" i="6"/>
  <c r="D25" i="6"/>
  <c r="D26" i="6"/>
  <c r="D24" i="6"/>
  <c r="D23" i="6"/>
  <c r="D19" i="6"/>
  <c r="D20" i="6"/>
  <c r="D18" i="6"/>
  <c r="D17" i="6"/>
  <c r="M53" i="34"/>
  <c r="D13" i="6"/>
  <c r="E45" i="6"/>
  <c r="E39" i="6"/>
  <c r="E33" i="6"/>
  <c r="E27" i="6"/>
  <c r="I34" i="16"/>
  <c r="H33" i="16"/>
  <c r="I32" i="16"/>
  <c r="H29" i="16"/>
  <c r="I29" i="16"/>
  <c r="I26" i="16"/>
  <c r="H23" i="16"/>
  <c r="I22" i="16"/>
  <c r="I21" i="16"/>
  <c r="H21" i="16"/>
  <c r="I20" i="16"/>
  <c r="E17" i="16"/>
  <c r="E36" i="16" s="1"/>
  <c r="I15" i="16"/>
  <c r="I12" i="16"/>
  <c r="I11" i="16"/>
  <c r="H34" i="45"/>
  <c r="G34" i="45"/>
  <c r="H33" i="45"/>
  <c r="G32" i="45"/>
  <c r="H31" i="45"/>
  <c r="G30" i="45"/>
  <c r="H29" i="45"/>
  <c r="H28" i="45"/>
  <c r="H27" i="45"/>
  <c r="G25" i="45"/>
  <c r="H24" i="45"/>
  <c r="G24" i="45"/>
  <c r="H23" i="45"/>
  <c r="H22" i="45"/>
  <c r="H20" i="45"/>
  <c r="H19" i="45"/>
  <c r="G18" i="45"/>
  <c r="G17" i="45"/>
  <c r="H16" i="45"/>
  <c r="G16" i="45"/>
  <c r="G15" i="45"/>
  <c r="H12" i="45"/>
  <c r="H11" i="45"/>
  <c r="H9" i="45"/>
  <c r="C15" i="57"/>
  <c r="D20" i="56" s="1"/>
  <c r="D15" i="57"/>
  <c r="E20" i="56" s="1"/>
  <c r="F22" i="56"/>
  <c r="F21" i="56"/>
  <c r="I19" i="56"/>
  <c r="F19" i="56"/>
  <c r="I18" i="56"/>
  <c r="I17" i="56"/>
  <c r="I16" i="56"/>
  <c r="I15" i="56"/>
  <c r="I14" i="56"/>
  <c r="F14" i="56"/>
  <c r="F13" i="56"/>
  <c r="I12" i="56"/>
  <c r="H23" i="56"/>
  <c r="I37" i="5"/>
  <c r="I35" i="5"/>
  <c r="I32" i="5"/>
  <c r="I31" i="5"/>
  <c r="I30" i="5"/>
  <c r="I26" i="5"/>
  <c r="I23" i="5"/>
  <c r="I22" i="5"/>
  <c r="I21" i="5"/>
  <c r="I19" i="5"/>
  <c r="F19" i="5"/>
  <c r="H16" i="5"/>
  <c r="I12" i="5"/>
  <c r="D38" i="6"/>
  <c r="L13" i="34"/>
  <c r="O13" i="34" s="1"/>
  <c r="L14" i="34"/>
  <c r="O14" i="34"/>
  <c r="D43" i="6"/>
  <c r="D48" i="6"/>
  <c r="L15" i="34"/>
  <c r="O15" i="34"/>
  <c r="D49" i="6"/>
  <c r="D55" i="6"/>
  <c r="L17" i="34"/>
  <c r="O17" i="34"/>
  <c r="C3" i="60"/>
  <c r="C3" i="54"/>
  <c r="C3" i="66"/>
  <c r="C3" i="47"/>
  <c r="C3" i="59"/>
  <c r="C3" i="34"/>
  <c r="C3" i="63"/>
  <c r="C3" i="55"/>
  <c r="C3" i="6"/>
  <c r="C3" i="16"/>
  <c r="C3" i="45"/>
  <c r="C3" i="57"/>
  <c r="C3" i="56"/>
  <c r="C3" i="5"/>
  <c r="C3" i="52"/>
  <c r="C3" i="44"/>
  <c r="AK21" i="54"/>
  <c r="AA28" i="47"/>
  <c r="H26" i="16"/>
  <c r="I24" i="16"/>
  <c r="G27" i="45"/>
  <c r="H25" i="45"/>
  <c r="A3" i="71"/>
  <c r="A4" i="71" s="1"/>
  <c r="A5" i="71" s="1"/>
  <c r="A6" i="71" s="1"/>
  <c r="A7" i="71" s="1"/>
  <c r="A8" i="71" s="1"/>
  <c r="A9" i="71" s="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36" i="71" s="1"/>
  <c r="A37" i="71" s="1"/>
  <c r="A38" i="71" s="1"/>
  <c r="A39" i="71" s="1"/>
  <c r="A40" i="71" s="1"/>
  <c r="A41" i="71" s="1"/>
  <c r="A42" i="71" s="1"/>
  <c r="A43" i="71" s="1"/>
  <c r="A44" i="71" s="1"/>
  <c r="A45" i="71" s="1"/>
  <c r="A46" i="71" s="1"/>
  <c r="A47" i="71" s="1"/>
  <c r="A48" i="71" s="1"/>
  <c r="A49" i="71" s="1"/>
  <c r="A50" i="71" s="1"/>
  <c r="A51" i="71" s="1"/>
  <c r="A52" i="71" s="1"/>
  <c r="A53" i="71" s="1"/>
  <c r="I25" i="16"/>
  <c r="H25" i="16"/>
  <c r="C11" i="55"/>
  <c r="D37" i="6"/>
  <c r="D50" i="6"/>
  <c r="D42" i="6"/>
  <c r="D53" i="6"/>
  <c r="C22" i="55"/>
  <c r="C16" i="55"/>
  <c r="C15" i="55"/>
  <c r="C14" i="55"/>
  <c r="C13" i="55"/>
  <c r="C12" i="55"/>
  <c r="C10" i="55"/>
  <c r="C9" i="55"/>
  <c r="L18" i="34"/>
  <c r="O18" i="34"/>
  <c r="L19" i="34"/>
  <c r="O19" i="34"/>
  <c r="L20" i="34"/>
  <c r="O20" i="34"/>
  <c r="L21" i="34"/>
  <c r="O21" i="34"/>
  <c r="L22" i="34"/>
  <c r="O22" i="34"/>
  <c r="L23" i="34"/>
  <c r="O23" i="34"/>
  <c r="L24" i="34"/>
  <c r="O24" i="34"/>
  <c r="L25" i="34"/>
  <c r="O25" i="34"/>
  <c r="L26" i="34"/>
  <c r="O26" i="34"/>
  <c r="L27" i="34"/>
  <c r="O27" i="34"/>
  <c r="L28" i="34"/>
  <c r="O28" i="34"/>
  <c r="L29" i="34"/>
  <c r="O29" i="34"/>
  <c r="L30" i="34"/>
  <c r="O30" i="34"/>
  <c r="L31" i="34"/>
  <c r="O31" i="34"/>
  <c r="L32" i="34"/>
  <c r="O32" i="34"/>
  <c r="L33" i="34"/>
  <c r="O33" i="34"/>
  <c r="L34" i="34"/>
  <c r="O34" i="34"/>
  <c r="L35" i="34"/>
  <c r="O35" i="34"/>
  <c r="L36" i="34"/>
  <c r="O36" i="34"/>
  <c r="L37" i="34"/>
  <c r="O37" i="34"/>
  <c r="L38" i="34"/>
  <c r="O38" i="34"/>
  <c r="L39" i="34"/>
  <c r="O39" i="34"/>
  <c r="L40" i="34"/>
  <c r="O40" i="34"/>
  <c r="L41" i="34"/>
  <c r="O41" i="34"/>
  <c r="L42" i="34"/>
  <c r="O42" i="34"/>
  <c r="L43" i="34"/>
  <c r="O43" i="34"/>
  <c r="L44" i="34"/>
  <c r="O44" i="34"/>
  <c r="L45" i="34"/>
  <c r="O45" i="34"/>
  <c r="K76" i="34"/>
  <c r="M76" i="34"/>
  <c r="L46" i="34"/>
  <c r="O46" i="34"/>
  <c r="L47" i="34"/>
  <c r="O47" i="34"/>
  <c r="L48" i="34"/>
  <c r="O48" i="34"/>
  <c r="K77" i="34"/>
  <c r="M77" i="34"/>
  <c r="L49" i="34"/>
  <c r="O49" i="34"/>
  <c r="L50" i="34"/>
  <c r="O50" i="34"/>
  <c r="L51" i="34"/>
  <c r="O51" i="34"/>
  <c r="L52" i="34"/>
  <c r="O52" i="34"/>
  <c r="D54" i="6"/>
  <c r="D47" i="6"/>
  <c r="D35" i="6"/>
  <c r="D39" i="6" s="1"/>
  <c r="D41" i="6"/>
  <c r="D36" i="6"/>
  <c r="D44" i="6"/>
  <c r="F13" i="34"/>
  <c r="H19" i="16"/>
  <c r="I27" i="16"/>
  <c r="H27" i="16"/>
  <c r="D14" i="6"/>
  <c r="AN21" i="54"/>
  <c r="BD21" i="54"/>
  <c r="H21" i="45"/>
  <c r="AV15" i="54"/>
  <c r="AU21" i="54"/>
  <c r="AZ21" i="54"/>
  <c r="AI13" i="54"/>
  <c r="BB15" i="54"/>
  <c r="I28" i="16"/>
  <c r="H28" i="16"/>
  <c r="BH15" i="54"/>
  <c r="BE13" i="54"/>
  <c r="K21" i="54"/>
  <c r="D10" i="6"/>
  <c r="D9" i="6"/>
  <c r="C19" i="54"/>
  <c r="AV13" i="54"/>
  <c r="I13" i="56"/>
  <c r="H21" i="54"/>
  <c r="I34" i="5"/>
  <c r="M14" i="54"/>
  <c r="T13" i="54"/>
  <c r="AR21" i="54"/>
  <c r="M13" i="54"/>
  <c r="J15" i="54"/>
  <c r="AM15" i="54"/>
  <c r="AD21" i="54"/>
  <c r="G20" i="45"/>
  <c r="H35" i="45"/>
  <c r="I19" i="16"/>
  <c r="I23" i="16"/>
  <c r="H24" i="16"/>
  <c r="K69" i="34"/>
  <c r="M69" i="34" s="1"/>
  <c r="G12" i="59"/>
  <c r="G16" i="59"/>
  <c r="G20" i="59"/>
  <c r="G24" i="59"/>
  <c r="G28" i="59"/>
  <c r="AD15" i="47"/>
  <c r="AT15" i="47"/>
  <c r="BC15" i="47"/>
  <c r="AH21" i="47"/>
  <c r="T21" i="47"/>
  <c r="R28" i="47"/>
  <c r="Z28" i="47"/>
  <c r="AX28" i="47"/>
  <c r="S28" i="47"/>
  <c r="W28" i="47"/>
  <c r="AU28" i="47"/>
  <c r="P28" i="47"/>
  <c r="C17" i="54"/>
  <c r="G12" i="45"/>
  <c r="G26" i="45"/>
  <c r="H9" i="16"/>
  <c r="I9" i="16"/>
  <c r="E29" i="5"/>
  <c r="H13" i="16"/>
  <c r="D33" i="5" s="1"/>
  <c r="I13" i="16"/>
  <c r="J53" i="34"/>
  <c r="I53" i="34"/>
  <c r="D30" i="6"/>
  <c r="G22" i="45"/>
  <c r="L10" i="34"/>
  <c r="O10" i="34" s="1"/>
  <c r="D59" i="6"/>
  <c r="H22" i="16"/>
  <c r="E15" i="57"/>
  <c r="F20" i="56" s="1"/>
  <c r="H18" i="45"/>
  <c r="H30" i="45"/>
  <c r="H20" i="16"/>
  <c r="D31" i="6"/>
  <c r="H10" i="45"/>
  <c r="AP13" i="54"/>
  <c r="AO21" i="54"/>
  <c r="BH13" i="54"/>
  <c r="AS15" i="54"/>
  <c r="AJ15" i="54"/>
  <c r="AQ21" i="54"/>
  <c r="BC21" i="54"/>
  <c r="BE15" i="54"/>
  <c r="F15" i="47"/>
  <c r="F22" i="47" s="1"/>
  <c r="H32" i="16"/>
  <c r="H34" i="16"/>
  <c r="Z13" i="54"/>
  <c r="X21" i="54"/>
  <c r="Q13" i="54"/>
  <c r="W14" i="54"/>
  <c r="AC14" i="54"/>
  <c r="AA21" i="54"/>
  <c r="AC15" i="54"/>
  <c r="AB21" i="54"/>
  <c r="AI15" i="54"/>
  <c r="L11" i="34"/>
  <c r="O11" i="34" s="1"/>
  <c r="F11" i="56"/>
  <c r="G16" i="5"/>
  <c r="H12" i="16"/>
  <c r="D32" i="5" s="1"/>
  <c r="D67" i="6"/>
  <c r="L16" i="34"/>
  <c r="G19" i="45"/>
  <c r="K53" i="34"/>
  <c r="I11" i="56"/>
  <c r="L12" i="34"/>
  <c r="O12" i="34" s="1"/>
  <c r="I24" i="5"/>
  <c r="I20" i="56"/>
  <c r="G11" i="45"/>
  <c r="G21" i="45"/>
  <c r="G35" i="45"/>
  <c r="AD28" i="47"/>
  <c r="G33" i="45"/>
  <c r="S21" i="54"/>
  <c r="I25" i="5"/>
  <c r="I22" i="56"/>
  <c r="G23" i="45"/>
  <c r="BA21" i="47"/>
  <c r="J14" i="54"/>
  <c r="BH15" i="47"/>
  <c r="G21" i="47"/>
  <c r="AG21" i="47"/>
  <c r="AT28" i="47"/>
  <c r="G28" i="47"/>
  <c r="Z15" i="47"/>
  <c r="E11" i="47"/>
  <c r="E20" i="47"/>
  <c r="AJ28" i="47"/>
  <c r="BG28" i="47"/>
  <c r="H28" i="47"/>
  <c r="L28" i="47"/>
  <c r="AE28" i="47"/>
  <c r="AI28" i="47"/>
  <c r="AV14" i="54"/>
  <c r="AT21" i="54"/>
  <c r="BH14" i="54"/>
  <c r="BF21" i="54"/>
  <c r="D66" i="6"/>
  <c r="AG21" i="54"/>
  <c r="Q14" i="54"/>
  <c r="AJ14" i="54"/>
  <c r="C14" i="54" s="1"/>
  <c r="F16" i="56"/>
  <c r="I16" i="16"/>
  <c r="E36" i="5" s="1"/>
  <c r="H16" i="16"/>
  <c r="G9" i="59"/>
  <c r="AK28" i="47"/>
  <c r="G78" i="34"/>
  <c r="D68" i="6"/>
  <c r="E26" i="47"/>
  <c r="I15" i="5"/>
  <c r="I16" i="5" s="1"/>
  <c r="H15" i="16"/>
  <c r="E25" i="47"/>
  <c r="H10" i="16"/>
  <c r="I10" i="16"/>
  <c r="E30" i="5"/>
  <c r="H14" i="16"/>
  <c r="I14" i="16"/>
  <c r="E34" i="5" s="1"/>
  <c r="K68" i="34"/>
  <c r="M68" i="34" s="1"/>
  <c r="E21" i="6"/>
  <c r="E56" i="6"/>
  <c r="AF21" i="47"/>
  <c r="AW21" i="54"/>
  <c r="AY13" i="54"/>
  <c r="D56" i="6"/>
  <c r="B2" i="44"/>
  <c r="B2" i="6"/>
  <c r="B2" i="57"/>
  <c r="F12" i="5"/>
  <c r="F17" i="56"/>
  <c r="I21" i="56"/>
  <c r="E62" i="6"/>
  <c r="D60" i="6"/>
  <c r="AN15" i="47"/>
  <c r="AJ21" i="47"/>
  <c r="O28" i="47"/>
  <c r="L21" i="54"/>
  <c r="AX21" i="54"/>
  <c r="G27" i="5"/>
  <c r="F15" i="56"/>
  <c r="D27" i="57"/>
  <c r="H15" i="45"/>
  <c r="G25" i="59"/>
  <c r="BD15" i="47"/>
  <c r="AN21" i="47"/>
  <c r="M28" i="47"/>
  <c r="T28" i="47"/>
  <c r="AJ13" i="54"/>
  <c r="BB13" i="54"/>
  <c r="E21" i="54"/>
  <c r="F17" i="54"/>
  <c r="D27" i="5"/>
  <c r="E23" i="56"/>
  <c r="E11" i="5" s="1"/>
  <c r="E13" i="5" s="1"/>
  <c r="H18" i="16"/>
  <c r="F24" i="5"/>
  <c r="B2" i="56"/>
  <c r="I33" i="16"/>
  <c r="H17" i="45"/>
  <c r="D11" i="6"/>
  <c r="L9" i="34"/>
  <c r="O9" i="34" s="1"/>
  <c r="G53" i="34"/>
  <c r="K64" i="34"/>
  <c r="M64" i="34" s="1"/>
  <c r="G26" i="59"/>
  <c r="Q15" i="47"/>
  <c r="U15" i="47"/>
  <c r="Y15" i="47"/>
  <c r="E13" i="47"/>
  <c r="AD21" i="47"/>
  <c r="Y28" i="47"/>
  <c r="AC28" i="47"/>
  <c r="AN28" i="47"/>
  <c r="J13" i="54"/>
  <c r="C13" i="54" s="1"/>
  <c r="R21" i="54"/>
  <c r="B2" i="47"/>
  <c r="B2" i="66"/>
  <c r="B2" i="52"/>
  <c r="I20" i="5"/>
  <c r="I15" i="47"/>
  <c r="H11" i="16"/>
  <c r="D31" i="5" s="1"/>
  <c r="O16" i="34"/>
  <c r="B2" i="59"/>
  <c r="B2" i="54"/>
  <c r="B2" i="55"/>
  <c r="G9" i="45"/>
  <c r="AQ21" i="47"/>
  <c r="BB21" i="47"/>
  <c r="E18" i="47"/>
  <c r="E69" i="6"/>
  <c r="E73" i="6" s="1"/>
  <c r="K67" i="34"/>
  <c r="M67" i="34" s="1"/>
  <c r="K71" i="34"/>
  <c r="M71" i="34" s="1"/>
  <c r="G21" i="59"/>
  <c r="AG15" i="47"/>
  <c r="AG22" i="47" s="1"/>
  <c r="AO15" i="47"/>
  <c r="AS15" i="47"/>
  <c r="BA15" i="47"/>
  <c r="X21" i="47"/>
  <c r="AS21" i="47"/>
  <c r="AS22" i="47" s="1"/>
  <c r="AQ28" i="47"/>
  <c r="J21" i="54"/>
  <c r="AD22" i="47"/>
  <c r="AE22" i="47" l="1"/>
  <c r="BA29" i="47"/>
  <c r="D45" i="6"/>
  <c r="AS29" i="47"/>
  <c r="I27" i="5"/>
  <c r="O53" i="34"/>
  <c r="AJ21" i="54"/>
  <c r="BA22" i="47"/>
  <c r="F29" i="47"/>
  <c r="D12" i="6"/>
  <c r="D15" i="6" s="1"/>
  <c r="T29" i="47"/>
  <c r="BC22" i="47"/>
  <c r="E13" i="34"/>
  <c r="E15" i="34"/>
  <c r="E10" i="34"/>
  <c r="F14" i="34"/>
  <c r="F10" i="34"/>
  <c r="F11" i="34"/>
  <c r="E17" i="34"/>
  <c r="E16" i="34"/>
  <c r="B2" i="34"/>
  <c r="B2" i="16"/>
  <c r="B2" i="45"/>
  <c r="B2" i="60"/>
  <c r="H11" i="5"/>
  <c r="H13" i="5" s="1"/>
  <c r="H17" i="5" s="1"/>
  <c r="G31" i="45"/>
  <c r="B2" i="5"/>
  <c r="B2" i="63"/>
  <c r="E14" i="34"/>
  <c r="I18" i="16"/>
  <c r="F17" i="16"/>
  <c r="F36" i="16" s="1"/>
  <c r="F12" i="34"/>
  <c r="D69" i="6"/>
  <c r="D73" i="6" s="1"/>
  <c r="I23" i="56"/>
  <c r="I11" i="5" s="1"/>
  <c r="I13" i="5" s="1"/>
  <c r="F15" i="34"/>
  <c r="F16" i="34"/>
  <c r="H27" i="5"/>
  <c r="E32" i="5"/>
  <c r="F32" i="5" s="1"/>
  <c r="H35" i="16"/>
  <c r="I35" i="16"/>
  <c r="D27" i="6"/>
  <c r="H14" i="45"/>
  <c r="G14" i="45"/>
  <c r="D62" i="6"/>
  <c r="AU22" i="47"/>
  <c r="I21" i="47"/>
  <c r="I22" i="47" s="1"/>
  <c r="M21" i="47"/>
  <c r="M22" i="47" s="1"/>
  <c r="BD28" i="47"/>
  <c r="F20" i="5"/>
  <c r="F23" i="5"/>
  <c r="F25" i="5"/>
  <c r="I33" i="5"/>
  <c r="F12" i="56"/>
  <c r="H13" i="45"/>
  <c r="H36" i="45" s="1"/>
  <c r="E15" i="5" s="1"/>
  <c r="E16" i="5" s="1"/>
  <c r="E17" i="5" s="1"/>
  <c r="H32" i="45"/>
  <c r="D29" i="5"/>
  <c r="F29" i="5" s="1"/>
  <c r="E12" i="6"/>
  <c r="E15" i="6" s="1"/>
  <c r="I78" i="34"/>
  <c r="K70" i="34"/>
  <c r="M70" i="34" s="1"/>
  <c r="L15" i="47"/>
  <c r="L22" i="47" s="1"/>
  <c r="P15" i="47"/>
  <c r="AI15" i="47"/>
  <c r="AI22" i="47" s="1"/>
  <c r="AP15" i="47"/>
  <c r="BE15" i="47"/>
  <c r="AW15" i="47"/>
  <c r="R21" i="47"/>
  <c r="V21" i="47"/>
  <c r="Z21" i="47"/>
  <c r="Z29" i="47" s="1"/>
  <c r="AR21" i="47"/>
  <c r="AV21" i="47"/>
  <c r="AZ21" i="47"/>
  <c r="AZ22" i="47" s="1"/>
  <c r="BG21" i="47"/>
  <c r="L21" i="47"/>
  <c r="Q21" i="47"/>
  <c r="Q29" i="47" s="1"/>
  <c r="U21" i="47"/>
  <c r="Y21" i="47"/>
  <c r="Y22" i="47" s="1"/>
  <c r="X28" i="47"/>
  <c r="AF28" i="47"/>
  <c r="BB28" i="47"/>
  <c r="BE28" i="47"/>
  <c r="BH28" i="47"/>
  <c r="D36" i="5"/>
  <c r="F36" i="5" s="1"/>
  <c r="H53" i="34"/>
  <c r="D33" i="6"/>
  <c r="AD29" i="47"/>
  <c r="G10" i="45"/>
  <c r="D36" i="45"/>
  <c r="G13" i="45"/>
  <c r="E51" i="6"/>
  <c r="E9" i="34"/>
  <c r="E11" i="34"/>
  <c r="E12" i="34"/>
  <c r="K65" i="34"/>
  <c r="M65" i="34" s="1"/>
  <c r="G13" i="59"/>
  <c r="G36" i="59" s="1"/>
  <c r="G14" i="59"/>
  <c r="G35" i="59"/>
  <c r="X15" i="47"/>
  <c r="X22" i="47" s="1"/>
  <c r="AB15" i="47"/>
  <c r="AF15" i="47"/>
  <c r="AJ15" i="47"/>
  <c r="W15" i="47"/>
  <c r="AM15" i="47"/>
  <c r="AM29" i="47" s="1"/>
  <c r="AQ15" i="47"/>
  <c r="BF15" i="47"/>
  <c r="BF29" i="47" s="1"/>
  <c r="H15" i="47"/>
  <c r="S21" i="47"/>
  <c r="S29" i="47" s="1"/>
  <c r="W21" i="47"/>
  <c r="AA21" i="47"/>
  <c r="AA22" i="47" s="1"/>
  <c r="AK21" i="47"/>
  <c r="AO21" i="47"/>
  <c r="AW21" i="47"/>
  <c r="K21" i="47"/>
  <c r="U28" i="47"/>
  <c r="E24" i="47"/>
  <c r="AG28" i="47"/>
  <c r="AG29" i="47" s="1"/>
  <c r="AY28" i="47"/>
  <c r="E27" i="47"/>
  <c r="O21" i="54"/>
  <c r="V21" i="54"/>
  <c r="AM13" i="54"/>
  <c r="BA21" i="54"/>
  <c r="W15" i="54"/>
  <c r="D51" i="6"/>
  <c r="F21" i="5"/>
  <c r="F22" i="5"/>
  <c r="I36" i="5"/>
  <c r="G23" i="56"/>
  <c r="G11" i="5" s="1"/>
  <c r="G13" i="5" s="1"/>
  <c r="G17" i="5" s="1"/>
  <c r="F18" i="56"/>
  <c r="H26" i="45"/>
  <c r="G28" i="45"/>
  <c r="G29" i="45"/>
  <c r="F9" i="34"/>
  <c r="K60" i="34"/>
  <c r="M60" i="34" s="1"/>
  <c r="L78" i="34"/>
  <c r="K61" i="34"/>
  <c r="M61" i="34" s="1"/>
  <c r="K62" i="34"/>
  <c r="M62" i="34" s="1"/>
  <c r="K63" i="34"/>
  <c r="M63" i="34" s="1"/>
  <c r="N15" i="47"/>
  <c r="AC15" i="47"/>
  <c r="AC22" i="47" s="1"/>
  <c r="AR15" i="47"/>
  <c r="AR29" i="47" s="1"/>
  <c r="AV15" i="47"/>
  <c r="AL21" i="47"/>
  <c r="AL22" i="47" s="1"/>
  <c r="AP21" i="47"/>
  <c r="AT21" i="47"/>
  <c r="AX21" i="47"/>
  <c r="V28" i="47"/>
  <c r="AH28" i="47"/>
  <c r="AL28" i="47"/>
  <c r="AO28" i="47"/>
  <c r="AB28" i="47"/>
  <c r="P14" i="54"/>
  <c r="AI14" i="54"/>
  <c r="BE14" i="54"/>
  <c r="AY15" i="54"/>
  <c r="I19" i="54"/>
  <c r="AO22" i="47"/>
  <c r="S22" i="47"/>
  <c r="AW22" i="47"/>
  <c r="AW29" i="47"/>
  <c r="Q22" i="47"/>
  <c r="AN29" i="47"/>
  <c r="AN22" i="47"/>
  <c r="AM22" i="47"/>
  <c r="AU29" i="47"/>
  <c r="I17" i="5"/>
  <c r="AR22" i="47"/>
  <c r="H30" i="16"/>
  <c r="I30" i="16"/>
  <c r="E12" i="47"/>
  <c r="G15" i="47"/>
  <c r="AE21" i="54"/>
  <c r="AF14" i="54"/>
  <c r="BC29" i="47"/>
  <c r="E35" i="5"/>
  <c r="E36" i="59"/>
  <c r="AI29" i="47"/>
  <c r="AL21" i="54"/>
  <c r="Q15" i="54"/>
  <c r="C15" i="54" s="1"/>
  <c r="C21" i="54" s="1"/>
  <c r="E33" i="5"/>
  <c r="F33" i="5" s="1"/>
  <c r="E27" i="5"/>
  <c r="N53" i="34"/>
  <c r="BG15" i="47"/>
  <c r="T22" i="47"/>
  <c r="H21" i="47"/>
  <c r="BD21" i="47"/>
  <c r="AZ28" i="47"/>
  <c r="AZ29" i="47" s="1"/>
  <c r="M15" i="54"/>
  <c r="D21" i="54"/>
  <c r="H31" i="16"/>
  <c r="I31" i="16"/>
  <c r="J78" i="34"/>
  <c r="AE29" i="47"/>
  <c r="E14" i="47"/>
  <c r="E10" i="47"/>
  <c r="D34" i="5"/>
  <c r="F34" i="5" s="1"/>
  <c r="D30" i="5"/>
  <c r="F30" i="5" s="1"/>
  <c r="D35" i="5"/>
  <c r="D23" i="56"/>
  <c r="D11" i="5" s="1"/>
  <c r="D13" i="5" s="1"/>
  <c r="BH29" i="47"/>
  <c r="F23" i="56"/>
  <c r="F11" i="5" s="1"/>
  <c r="F13" i="5" s="1"/>
  <c r="E31" i="5"/>
  <c r="F31" i="5" s="1"/>
  <c r="J15" i="47"/>
  <c r="AK15" i="47"/>
  <c r="AX15" i="47"/>
  <c r="M29" i="47"/>
  <c r="Y21" i="54"/>
  <c r="Z15" i="54"/>
  <c r="L53" i="34"/>
  <c r="E36" i="45"/>
  <c r="U21" i="54"/>
  <c r="I29" i="5"/>
  <c r="D21" i="6"/>
  <c r="D64" i="6" s="1"/>
  <c r="D74" i="6" s="1"/>
  <c r="C9" i="52" s="1"/>
  <c r="K15" i="47"/>
  <c r="O15" i="47"/>
  <c r="AH15" i="47"/>
  <c r="AY15" i="47"/>
  <c r="BB15" i="47"/>
  <c r="P13" i="54"/>
  <c r="N21" i="54"/>
  <c r="BB14" i="54"/>
  <c r="F19" i="54"/>
  <c r="G36" i="45" l="1"/>
  <c r="D15" i="5" s="1"/>
  <c r="I38" i="5"/>
  <c r="I39" i="5" s="1"/>
  <c r="K78" i="34"/>
  <c r="BF22" i="47"/>
  <c r="F35" i="5"/>
  <c r="AA29" i="47"/>
  <c r="AO29" i="47"/>
  <c r="AV29" i="47"/>
  <c r="M78" i="34"/>
  <c r="E28" i="47"/>
  <c r="E64" i="6"/>
  <c r="E74" i="6" s="1"/>
  <c r="F27" i="5"/>
  <c r="F15" i="5"/>
  <c r="F16" i="5" s="1"/>
  <c r="D16" i="5"/>
  <c r="N29" i="47"/>
  <c r="N22" i="47"/>
  <c r="AB29" i="47"/>
  <c r="AB22" i="47"/>
  <c r="U29" i="47"/>
  <c r="V29" i="47"/>
  <c r="V22" i="47"/>
  <c r="AP22" i="47"/>
  <c r="AP29" i="47"/>
  <c r="U22" i="47"/>
  <c r="AC29" i="47"/>
  <c r="W22" i="47"/>
  <c r="W29" i="47"/>
  <c r="R29" i="47"/>
  <c r="R22" i="47"/>
  <c r="Z22" i="47"/>
  <c r="X29" i="47"/>
  <c r="I29" i="47"/>
  <c r="F17" i="5"/>
  <c r="H22" i="47"/>
  <c r="AT22" i="47"/>
  <c r="AT29" i="47"/>
  <c r="AJ29" i="47"/>
  <c r="AJ22" i="47"/>
  <c r="L29" i="47"/>
  <c r="AL29" i="47"/>
  <c r="Y29" i="47"/>
  <c r="AV22" i="47"/>
  <c r="AQ29" i="47"/>
  <c r="AQ22" i="47"/>
  <c r="AF29" i="47"/>
  <c r="BE22" i="47"/>
  <c r="BE29" i="47"/>
  <c r="P22" i="47"/>
  <c r="P29" i="47"/>
  <c r="AF22" i="47"/>
  <c r="H17" i="16"/>
  <c r="BB22" i="47"/>
  <c r="BB29" i="47"/>
  <c r="AK22" i="47"/>
  <c r="AK29" i="47"/>
  <c r="I40" i="5"/>
  <c r="H29" i="47"/>
  <c r="AY22" i="47"/>
  <c r="AY29" i="47"/>
  <c r="J29" i="47"/>
  <c r="J22" i="47"/>
  <c r="O22" i="47"/>
  <c r="O29" i="47"/>
  <c r="AX22" i="47"/>
  <c r="AX29" i="47"/>
  <c r="BD22" i="47"/>
  <c r="BD29" i="47"/>
  <c r="G22" i="47"/>
  <c r="G29" i="47"/>
  <c r="E15" i="47"/>
  <c r="K22" i="47"/>
  <c r="K29" i="47"/>
  <c r="E21" i="47"/>
  <c r="AH29" i="47"/>
  <c r="AH22" i="47"/>
  <c r="D17" i="5"/>
  <c r="BG29" i="47"/>
  <c r="BG22" i="47"/>
  <c r="I17" i="16"/>
  <c r="Q21" i="54"/>
  <c r="E22" i="47" l="1"/>
  <c r="E29" i="47"/>
  <c r="E37" i="5"/>
  <c r="E38" i="5" s="1"/>
  <c r="E39" i="5" s="1"/>
  <c r="E40" i="5" s="1"/>
  <c r="I36" i="16"/>
  <c r="D37" i="5"/>
  <c r="H36" i="16"/>
  <c r="D38" i="5" l="1"/>
  <c r="D39" i="5" s="1"/>
  <c r="D40" i="5" s="1"/>
  <c r="F37" i="5"/>
  <c r="F38" i="5" s="1"/>
  <c r="F39" i="5" s="1"/>
  <c r="F40" i="5" s="1"/>
  <c r="C8" i="52" s="1"/>
  <c r="C10" i="52" s="1"/>
</calcChain>
</file>

<file path=xl/sharedStrings.xml><?xml version="1.0" encoding="utf-8"?>
<sst xmlns="http://schemas.openxmlformats.org/spreadsheetml/2006/main" count="950" uniqueCount="475">
  <si>
    <t>Category</t>
  </si>
  <si>
    <t>Impairment Losses (nature of the impairment loss)</t>
  </si>
  <si>
    <t>Buildings</t>
  </si>
  <si>
    <t>Depreciation</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</si>
  <si>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</si>
  <si>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</si>
  <si>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</si>
  <si>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</si>
  <si>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</si>
  <si>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</si>
  <si>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</si>
  <si>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</si>
  <si>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</si>
  <si>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</si>
  <si>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</si>
  <si>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</si>
  <si>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</si>
  <si>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</si>
  <si>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</si>
  <si>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</si>
  <si>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</si>
  <si>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</si>
  <si>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</si>
  <si>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</si>
  <si>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</si>
  <si>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</si>
  <si>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</si>
  <si>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</si>
  <si>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</si>
  <si>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</si>
  <si>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</si>
  <si>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</si>
  <si>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</si>
  <si>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</si>
  <si>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</si>
  <si>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</si>
  <si>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</si>
  <si>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</si>
  <si>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</si>
  <si>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</si>
  <si>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</si>
  <si>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</si>
  <si>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</si>
  <si>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</si>
  <si>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</si>
  <si>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</si>
  <si>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</si>
  <si>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</si>
  <si>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</si>
  <si>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</si>
  <si>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</si>
  <si>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</si>
  <si>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</si>
  <si>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</si>
  <si>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</si>
  <si>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</si>
  <si>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</si>
  <si>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</si>
  <si>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</si>
  <si>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</si>
  <si>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</si>
  <si>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</si>
  <si>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</si>
  <si>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</si>
  <si>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</si>
  <si>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</si>
  <si>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</si>
  <si>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</si>
  <si>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</si>
  <si>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</si>
  <si>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</si>
  <si>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</si>
  <si>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</si>
  <si>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</si>
  <si>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</si>
  <si>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</si>
  <si>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</si>
  <si>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</si>
  <si>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</si>
  <si>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</si>
  <si>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</si>
  <si>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</si>
  <si>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</si>
  <si>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</si>
  <si>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</si>
  <si>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</si>
  <si>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Disposals</t>
  </si>
  <si>
    <t>Cost base</t>
  </si>
  <si>
    <t>Written down value</t>
  </si>
  <si>
    <t>Years</t>
  </si>
  <si>
    <t>Total pipeline assets</t>
  </si>
  <si>
    <t>Disposal (at cost)</t>
  </si>
  <si>
    <t>Backhaul services</t>
  </si>
  <si>
    <t>Capacity trading service</t>
  </si>
  <si>
    <t>In pipe trading service</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</si>
  <si>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</si>
  <si>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</si>
  <si>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</si>
  <si>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</si>
  <si>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</si>
  <si>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</si>
  <si>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</si>
  <si>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</si>
  <si>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</si>
  <si>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</si>
  <si>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</si>
  <si>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</si>
  <si>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</si>
  <si>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</si>
  <si>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</si>
  <si>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</si>
  <si>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</si>
  <si>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</si>
  <si>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</si>
  <si>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</si>
  <si>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</si>
  <si>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</si>
  <si>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</si>
  <si>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</si>
  <si>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</si>
  <si>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</si>
  <si>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</si>
  <si>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</si>
  <si>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</si>
  <si>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</si>
  <si>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</si>
  <si>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</si>
  <si>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</si>
  <si>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</si>
  <si>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</si>
  <si>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</si>
  <si>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</si>
  <si>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</si>
  <si>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</si>
  <si>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</si>
  <si>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</si>
  <si>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</si>
  <si>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</si>
  <si>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</si>
  <si>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</si>
  <si>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</si>
  <si>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</si>
  <si>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</si>
  <si>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</si>
  <si>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</si>
  <si>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</si>
  <si>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</si>
  <si>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</si>
  <si>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</si>
  <si>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</si>
  <si>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</si>
  <si>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</si>
  <si>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</si>
  <si>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</si>
  <si>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</si>
  <si>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</si>
  <si>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</si>
  <si>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</si>
  <si>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</si>
  <si>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</si>
  <si>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</si>
  <si>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 category</t>
  </si>
  <si>
    <t>Revenue by service</t>
  </si>
  <si>
    <t>Asset useful life</t>
  </si>
  <si>
    <t>Total capitalised pipeline construction costs</t>
  </si>
  <si>
    <t>Pipelines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</si>
  <si>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</si>
  <si>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</si>
  <si>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</si>
  <si>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</si>
  <si>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</si>
  <si>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</si>
  <si>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</si>
  <si>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</si>
  <si>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</si>
  <si>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</si>
  <si>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</si>
  <si>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Intitial purchase/improvement cost</t>
  </si>
  <si>
    <t>Other non-depreciable pipeline assets</t>
  </si>
  <si>
    <t>Construction or acquisition cost</t>
  </si>
  <si>
    <t>Current year depreciation</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</si>
  <si>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</si>
  <si>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</si>
  <si>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</si>
  <si>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</si>
  <si>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</si>
  <si>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</si>
  <si>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</si>
  <si>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</si>
  <si>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</si>
  <si>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</si>
  <si>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</si>
  <si>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</si>
  <si>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</si>
  <si>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</si>
  <si>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</si>
  <si>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</si>
  <si>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</si>
  <si>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</si>
  <si>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</si>
  <si>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</si>
  <si>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</si>
  <si>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</si>
  <si>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</si>
  <si>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</si>
  <si>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</si>
  <si>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</si>
  <si>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</si>
  <si>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</si>
  <si>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</si>
  <si>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</si>
  <si>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</si>
  <si>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</si>
  <si>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</si>
  <si>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</si>
  <si>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</si>
  <si>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</si>
  <si>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</si>
  <si>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</si>
  <si>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</si>
  <si>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</si>
  <si>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</si>
  <si>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</si>
  <si>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</si>
  <si>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</si>
  <si>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</si>
  <si>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</si>
  <si>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</si>
  <si>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</si>
  <si>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</si>
  <si>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</si>
  <si>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</si>
  <si>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</si>
  <si>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</si>
  <si>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</si>
  <si>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</si>
  <si>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</si>
  <si>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</si>
  <si>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</si>
  <si>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</si>
  <si>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</si>
  <si>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</si>
  <si>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</si>
  <si>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</si>
  <si>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</si>
  <si>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</si>
  <si>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</si>
  <si>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</si>
  <si>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</si>
  <si>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</si>
  <si>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</si>
  <si>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</si>
  <si>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</si>
  <si>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</si>
  <si>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</si>
  <si>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3.3.1: Fixed assets at cost - pipeline assets</t>
  </si>
  <si>
    <t>Table 3.3.2: Shared assets at cost (less straight line depreciation)</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</si>
  <si>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</si>
  <si>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</si>
  <si>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</si>
  <si>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</si>
  <si>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</si>
  <si>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</si>
  <si>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</si>
  <si>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</si>
  <si>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Prior years' depreciation</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</si>
  <si>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</si>
  <si>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</si>
  <si>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</si>
  <si>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</si>
  <si>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</si>
  <si>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</si>
  <si>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</si>
  <si>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</si>
  <si>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</si>
  <si>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</si>
  <si>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</si>
  <si>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Other depreciable pipeline assets</t>
  </si>
  <si>
    <t>Closing other depreciable pipeline assets carrying value</t>
  </si>
  <si>
    <t>Firm stand-alone compression service</t>
  </si>
  <si>
    <t>Interruptible or as available stand-alone compression service</t>
  </si>
  <si>
    <t>Stand-alone compression services</t>
  </si>
  <si>
    <t>Services exemption granted from ERA for Weighted Average Price disclosure</t>
  </si>
  <si>
    <t>Table 5.1.1: ERA exemptions</t>
  </si>
  <si>
    <t>Dark cyan = ERA insructions/headings</t>
  </si>
  <si>
    <t>City Gates; supply regulators and valve stations</t>
  </si>
  <si>
    <t>Property plant and equipment</t>
  </si>
  <si>
    <t>APA amendment #</t>
  </si>
  <si>
    <t>Worksheet</t>
  </si>
  <si>
    <t>Table</t>
  </si>
  <si>
    <t>Cell (s)</t>
  </si>
  <si>
    <t>Change</t>
  </si>
  <si>
    <t>Reason</t>
  </si>
  <si>
    <t>1. Pipeline information</t>
  </si>
  <si>
    <t>1.1 Financial performance</t>
  </si>
  <si>
    <t>1.1.1</t>
  </si>
  <si>
    <t>C8:C9</t>
  </si>
  <si>
    <t>Formatting change required: 'comma style' and 'reduce decimal'.</t>
  </si>
  <si>
    <t xml:space="preserve">To round the numbers. </t>
  </si>
  <si>
    <t>2. Revenues and expenses</t>
  </si>
  <si>
    <t>D29:D37</t>
  </si>
  <si>
    <t>Formula change required</t>
  </si>
  <si>
    <t>To correctly populate data from tab 2.4</t>
  </si>
  <si>
    <t>I13</t>
  </si>
  <si>
    <t xml:space="preserve">Formula change required: Sum I11:I12. </t>
  </si>
  <si>
    <t xml:space="preserve">The formula is only summing I12. </t>
  </si>
  <si>
    <t>D11:I40</t>
  </si>
  <si>
    <t>Formatting change required: comma style and reduce decimal</t>
  </si>
  <si>
    <t>2.1 Revenue by service</t>
  </si>
  <si>
    <t>2.1.1</t>
  </si>
  <si>
    <t>D11:I23</t>
  </si>
  <si>
    <t>I11:I22</t>
  </si>
  <si>
    <t>Formula change required: change formula to sum I11:22.</t>
  </si>
  <si>
    <t xml:space="preserve">Does not sum all cells up. Only captures I19:22. </t>
  </si>
  <si>
    <t xml:space="preserve">2.2 Revenue contributions </t>
  </si>
  <si>
    <t>2.2.1</t>
  </si>
  <si>
    <t>C9:E14 &amp; D21:26</t>
  </si>
  <si>
    <t>2.3 Indirect revenue</t>
  </si>
  <si>
    <t>2.3.1</t>
  </si>
  <si>
    <t>D9:E35</t>
  </si>
  <si>
    <t>2.4 Shared costs</t>
  </si>
  <si>
    <t>2.4.1</t>
  </si>
  <si>
    <t>E9:F36 &amp; H9:I36</t>
  </si>
  <si>
    <t>G9:G16 &amp; G19:35</t>
  </si>
  <si>
    <t xml:space="preserve">Formatting change required: for "%" disclosure </t>
  </si>
  <si>
    <t>To disclosure %s where required.</t>
  </si>
  <si>
    <t xml:space="preserve">H36 &amp; I36 </t>
  </si>
  <si>
    <t>Formula incorrect double counting other shared costs. Prior to adjustment, formula was summing cells H9:H35, I9:I35.</t>
  </si>
  <si>
    <t>3. Statement of pipeline assets</t>
  </si>
  <si>
    <t>D9:E73</t>
  </si>
  <si>
    <t>C22</t>
  </si>
  <si>
    <t xml:space="preserve">Formatting change: name change to 'City Gates; supply regulators and valve stations'. </t>
  </si>
  <si>
    <t xml:space="preserve">This is changing the ',' between gates and supply to a ';' to allow the formulas to work in due to an issue with the formatting in 3.3 Depreciation tab. </t>
  </si>
  <si>
    <t>E33</t>
  </si>
  <si>
    <t>Formula change required: Added in sum(E29:E32).</t>
  </si>
  <si>
    <t xml:space="preserve">No sum formula summing the cells above. </t>
  </si>
  <si>
    <t>Between row 58 and 59</t>
  </si>
  <si>
    <t xml:space="preserve">There was no line for additons and improvements capitalised for other depreciable pipeline assets. </t>
  </si>
  <si>
    <t xml:space="preserve">To sum all of the above numbers. </t>
  </si>
  <si>
    <t>3.1 Pipeline asset useful life</t>
  </si>
  <si>
    <t>3.1.1</t>
  </si>
  <si>
    <t xml:space="preserve">The column is asking for acquisition date, currently showing as numbers. </t>
  </si>
  <si>
    <t>3.2 Pipeline asset impairment</t>
  </si>
  <si>
    <t>3.2.1/3.2.2</t>
  </si>
  <si>
    <t>C8:C22, C28:C54, F28:C54</t>
  </si>
  <si>
    <t>3.3 Depreciation</t>
  </si>
  <si>
    <t>3.3.1</t>
  </si>
  <si>
    <t>D9:D52</t>
  </si>
  <si>
    <t>Formatting change required: adjust the data validation rule.</t>
  </si>
  <si>
    <t xml:space="preserve">Refer to the category column. The ',' in 'City gates, supply regulators and valve stations' to a ';' to keep it as one word otherwise it splits it into two words being 'City gates' and 'supply regualtors and valve station'. This causes issues with the vlookups that we have added in manually here to pick up numbers from the '3.1 Pipeline asset useful life' tab and 'H. PPE Appendix A' tab. </t>
  </si>
  <si>
    <t>Column E</t>
  </si>
  <si>
    <t xml:space="preserve">Formatting change: Change format in cells E9:E52 &amp;  E60:E77 to 'short date'. </t>
  </si>
  <si>
    <t>G53</t>
  </si>
  <si>
    <t xml:space="preserve">Formula change: Added formula Sum(G9:G53). </t>
  </si>
  <si>
    <t xml:space="preserve">There is no sum formula in this cell to add the numbers up like in the other rows. </t>
  </si>
  <si>
    <t>Columns G:O</t>
  </si>
  <si>
    <t>3.4 Shared supporting assets</t>
  </si>
  <si>
    <t>3.4.1</t>
  </si>
  <si>
    <t>Column E &amp; G</t>
  </si>
  <si>
    <t>4 Recovered capital</t>
  </si>
  <si>
    <t>All numerical cells</t>
  </si>
  <si>
    <t>4.1 Pipelines capex</t>
  </si>
  <si>
    <t>4.1.1</t>
  </si>
  <si>
    <t>E8:E34</t>
  </si>
  <si>
    <t>5. Weighted average price</t>
  </si>
  <si>
    <t>Heading changed to Six month period ending</t>
  </si>
  <si>
    <t>Heading changed to Period ending</t>
  </si>
  <si>
    <t>Inserted Heading of Six month period ending 30 June 2018</t>
  </si>
  <si>
    <t>5.1 Exempt WAP services</t>
  </si>
  <si>
    <t>D11:I11</t>
  </si>
  <si>
    <t xml:space="preserve">Formula change required: For cells D11:I11 in addition to the current formula '-D12 to I12' is required for each cell. </t>
  </si>
  <si>
    <t xml:space="preserve">If this formula is not updated, the total service line is picking up 'other direct revenue' total twice, once from row 12 and once from the tab 2.1 Revenue by service. </t>
  </si>
  <si>
    <t>F13</t>
  </si>
  <si>
    <t xml:space="preserve">Formula change required: Sum F11:F12. </t>
  </si>
  <si>
    <t xml:space="preserve">The formula is only summing F12. </t>
  </si>
  <si>
    <t>Formula change required: changed formula to sum cells, E9:F35 &amp; H9:I35</t>
  </si>
  <si>
    <t xml:space="preserve">Formatting change required and formula was added: Added in a line named 'Additions and improvements capitalised' and included the formula "=SUMIF('3.3 Depreciation'!$D$9:$D$52,'3. Statement of pipeline assets'!C57,'3.3 Depreciation'!$I$9:$I$52)+SUMIF('3.3 Depreciation'!$D$9:$D$52,'3. Statement of pipeline assets'!C57,'3.3 Depreciation'!$J$9:$J$52)"  to ensure additions and improvements were populated from tab 3.3 Depreciation for other depreciable assets. </t>
  </si>
  <si>
    <t>D33</t>
  </si>
  <si>
    <t>Formula change required: added in formula to sum cells D29:D32.</t>
  </si>
  <si>
    <t xml:space="preserve">This is to total metering and ensure it agrees back to 3.3 Depreciation. </t>
  </si>
  <si>
    <t>D14, D19, D25, D31, D37, D43, D39</t>
  </si>
  <si>
    <t>Formula change required; the sumif formula is only picking up column N of tab 3.3 Depreciation.</t>
  </si>
  <si>
    <t xml:space="preserve">This column is only 6 months worth of depreciation. Column M includes accumulated depreciation up until the beginning of that 6 month period.This should be included to ensure the total PPE in this tab agrees back to the depreciation tab. Updated for all cells referencing depreciation. </t>
  </si>
  <si>
    <t>D63 &amp; E63</t>
  </si>
  <si>
    <t xml:space="preserve">Formula change required: adjusted formula to pick up D61:D62, previously didn’t pick up cell D62. The same with column E. </t>
  </si>
  <si>
    <t>Row 27</t>
  </si>
  <si>
    <t xml:space="preserve">There is no land and easements category included here however it shoes up on 3. Statement of Pipeline Assets. </t>
  </si>
  <si>
    <t xml:space="preserve">Added in line for 'land &amp; easements' in row 27. </t>
  </si>
  <si>
    <t>Rows 17 to 20 and 22 to 26</t>
  </si>
  <si>
    <t xml:space="preserve">Rows hidden as not used. </t>
  </si>
  <si>
    <t xml:space="preserve">Rows not used. </t>
  </si>
  <si>
    <t xml:space="preserve">Refer to the category column. Data validation rule name change required for 'other depreciable assets'. Name required to be 'other depreciable pipeline assets' to be consistent with 3. Statement of Pipeline Assets categories otherwise sum if formula's set by the ERA do not work. </t>
  </si>
  <si>
    <t>Cell C33</t>
  </si>
  <si>
    <t xml:space="preserve">The construction date has not been input so the formula inputs work between pipelines used in this template. </t>
  </si>
  <si>
    <t>All tabs</t>
  </si>
  <si>
    <t xml:space="preserve">The purpose of this formatting change is to make all cells that are nil or there is no data blank however a formula still exists in those cells if the working file is updated which then flows into this master file. </t>
  </si>
  <si>
    <t xml:space="preserve">Following formatting added to cells which should be blank i.e prior reporting period numbers and anything which has no record in the current year (except for related party transaction. Steps &gt; highlight selected cells required for formatting &gt; right click &gt; click 'format cells' &gt; custom &gt; in type box paste the following formula &gt; #,##;(#,##) &gt; click ok. </t>
  </si>
  <si>
    <t>2.3.2.2</t>
  </si>
  <si>
    <t>2.3.1 &amp; 2.3.1.1</t>
  </si>
  <si>
    <t>2.3.2</t>
  </si>
  <si>
    <t>2.3.2.1</t>
  </si>
  <si>
    <t>3.3.2</t>
  </si>
  <si>
    <t xml:space="preserve">Indefinite life </t>
  </si>
  <si>
    <t>Appendix A – Pipeline asset lives</t>
  </si>
  <si>
    <t>3.2.3</t>
  </si>
  <si>
    <t>3.2.2</t>
  </si>
  <si>
    <t>3.2.5</t>
  </si>
  <si>
    <t>3.2.4</t>
  </si>
  <si>
    <t>Year ending</t>
  </si>
  <si>
    <t>To disclose actual reporting period.</t>
  </si>
  <si>
    <t xml:space="preserve">For disclosure purposes </t>
  </si>
  <si>
    <t>n/a</t>
  </si>
  <si>
    <t>Fiscal Year</t>
  </si>
  <si>
    <t xml:space="preserve">Fiscal Year </t>
  </si>
  <si>
    <t>3.2.1</t>
  </si>
  <si>
    <t>Line 26</t>
  </si>
  <si>
    <t>Inserted line between line 25 and line 26</t>
  </si>
  <si>
    <t xml:space="preserve">To disclose Synergy effeciency benefit. </t>
  </si>
  <si>
    <t>Inserted 5 lines from line 29.</t>
  </si>
  <si>
    <t>2.4.5</t>
  </si>
  <si>
    <t xml:space="preserve">Year ending </t>
  </si>
  <si>
    <t>General</t>
  </si>
  <si>
    <t>Numbers may not add due to rounding.</t>
  </si>
  <si>
    <t>Re-issuance of the Statements</t>
  </si>
  <si>
    <t>APA has counted each contracting entity as a separate customer to determine customer numbers for each pipeline.</t>
  </si>
  <si>
    <t>Pipeline Services listed are those contracted to customers within the reporting period for the pipeline. Some services, in particular non-firm services, may be contracted but not used.</t>
  </si>
  <si>
    <t xml:space="preserve">Other non-depreciable pipeline assets includes other elements of total assets reported in Balance Sheet (e.g. debtors, capital work in progress, contract intangibles etc.).  </t>
  </si>
  <si>
    <t xml:space="preserve">Other depreciable pipeline assets includes items such as information technology systems, motor vehicles, office and pipeline related costs which have different useful lives ranging from 5 to 80 years. APA has reported the information by asset categories in a summary line reflective of all assets acquired at inception to 30 June 2019. </t>
  </si>
  <si>
    <t>APA has reported the information by asset categories in a summary line reflective of all assets acquired from inception to 30 June 2019.</t>
  </si>
  <si>
    <t>New assets are reported as commissioned with depreciation assumed in the next fiscal year.</t>
  </si>
  <si>
    <t xml:space="preserve">APA has reported the shared assets information per fiscal year from date of acquisition. </t>
  </si>
  <si>
    <t>Shared assets represents mainly Information Technology assets and other assets such as office related assets and motor vehicles. The values are reported on a gross book basis.</t>
  </si>
  <si>
    <t>Further review of the 2018 reported amounts resulted in a number of immaterial revisions to the 2018 RCM reported estimates. As these revisions did not result in material misstatement of the 2018 reported amounts, the 2018 reports have not been restated. However, these revisions have been made in the 2019 reporting.</t>
  </si>
  <si>
    <t xml:space="preserve">Net tax liabilities incorporates mid-year tax depreciation for capital expenditure incurred during the fiscal year. </t>
  </si>
  <si>
    <t xml:space="preserve">Capital expenditure is reported in the period commissioned and excludes capital work in progress.  The reported capital additions include capitalised maintenance costs.   </t>
  </si>
  <si>
    <t xml:space="preserve">As APA acquired Murrin Murrin in 2007, APA has relied on the financial information provided by the previous owner. There are circumstances where the financial information provided by the previous owner is incomplete. 
For the period between the 1998 construction and APA acquisition in 2007, the RCM asset valuation has assumed that the previous owner recovered a fair post tax return on its invested capital in the pipeline.  More specifically, the net revenue has been estimated as being that which would equal the amount of the fair return on capital and the tax thereon, resulting in zero recovery of capital in the intervening years.  The opening RCM asset value at the date of APA acquisition is therefore equal to the sum of the original construction cost of the pipeline plus capex up to the date of APA acquisition.
Based on historical information, APA has identified missing insurance costs that are attributed to the non-scheme pipeline. APA has provided estimates based on pipeline length attributable to the non-scheme pipeline for periods from 2014 to 2018. 
</t>
  </si>
  <si>
    <t xml:space="preserve">APA has reported the aggregate capital expenditure (inclusive of Stay-in-business capital expenditure) incurred each fiscal year. </t>
  </si>
  <si>
    <t>In accordance with the Guideline, APA has not reported revenue in respect of exempt services against the relevant service category in Table 5.1. Instead, revenue associated with exempt services is aggregated and reported under “Total exempt services” in Table 5.1.</t>
  </si>
  <si>
    <t>The attached Statements, RCM and WAP information have been re-issued based on discussions with the Australian Energy Regulator. The RCM and the Statements have removed the synergy benefit in the period from 2008-2019 and replaced the previously reported standalone benchmark efficient corporate costs for 2016-2019 with corporate cost allocated based on a revenue allocator (refer section 2.3.2.2 in the Basis of Preparation). As a result of the corporate cost re-allocation, the Shared supporting asset allocation has also changed. The changes to the RCM and the Statements are as follows:</t>
  </si>
  <si>
    <t>These Statements supersede the previous version published on APA Group’s website on 31 October 2019. No changes were made to the WAP as published.</t>
  </si>
  <si>
    <t>The RCM value and the Pipeline asset value as at 30 June 2019 have decreased by 7.6% and 0.49% respectively compared to the previously reported amounts on 31 October 2019. The Earnings before interest and tax (EBIT) value as at 30 June 2019 has increased by 9.5% compared to the previously published amounts on 31 October 2019.</t>
  </si>
  <si>
    <t>APA OPERATIONS PTY LIMITED</t>
  </si>
  <si>
    <t>Murrin Murrin Lateral</t>
  </si>
  <si>
    <t>Level 25, 580 George Street</t>
  </si>
  <si>
    <t>Sydney</t>
  </si>
  <si>
    <t>NSW</t>
  </si>
  <si>
    <t>PO Box R41</t>
  </si>
  <si>
    <t>Royal Exchange</t>
  </si>
  <si>
    <t>Jennifer Blake (Group Head of Investor Relations)</t>
  </si>
  <si>
    <t>+61 (2) 9693 0097</t>
  </si>
  <si>
    <t>APAPart23Enquiry@apa.com.au</t>
  </si>
  <si>
    <t>79 123 090 933</t>
  </si>
  <si>
    <t>Western Australia</t>
  </si>
  <si>
    <t>Transmission</t>
  </si>
  <si>
    <t>Yes</t>
  </si>
  <si>
    <t>No</t>
  </si>
  <si>
    <t>CUSTOMER CONTRIBUTIONS</t>
  </si>
  <si>
    <t>Corporate operating expenditure</t>
  </si>
  <si>
    <t>2/7/2007 to 30/6/2019</t>
  </si>
  <si>
    <t>5 to 80 years</t>
  </si>
  <si>
    <t xml:space="preserve">Information Technology </t>
  </si>
  <si>
    <t>During FY08</t>
  </si>
  <si>
    <t>During FY09</t>
  </si>
  <si>
    <t>During FY10</t>
  </si>
  <si>
    <t>During FY11</t>
  </si>
  <si>
    <t>During FY12</t>
  </si>
  <si>
    <t>During FY13</t>
  </si>
  <si>
    <t>During FY14</t>
  </si>
  <si>
    <t>During FY15</t>
  </si>
  <si>
    <t>During FY16</t>
  </si>
  <si>
    <t>During FY17</t>
  </si>
  <si>
    <t>During FY18</t>
  </si>
  <si>
    <t>During FY19</t>
  </si>
  <si>
    <t>Compressor station and other Stay in Business items.</t>
  </si>
  <si>
    <t>FY19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</si>
</sst>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
    <numFmt numFmtId="170" formatCode="yyyy"/>
    <numFmt numFmtId="171" formatCode="_-* #,##0.0_-;\-* #,##0.0_-;_-* &quot;-&quot;??_-;_-@_-"/>
    <numFmt numFmtId="172" formatCode="_-* #,##0_-;\-* #,##0_-;_-* &quot;-&quot;??_-;_-@_-"/>
    <numFmt numFmtId="173" formatCode="#,##0;\(#,##0\)"/>
    <numFmt numFmtId="174" formatCode="#,###;\(#,###\)"/>
    <numFmt numFmtId="175" formatCode="_(* #,##0.00_);_(* \(#,##0.00\);_(* &quot;-&quot;??_);_(@_)"/>
  </numFmts>
  <fonts count="68" x14ac:knownFonts="1">
    <font>
      <sz val="10"/>
      <name val="Arial"/>
    </font>
    <font>
      <sz val="10"/>
      <name val="Arial"/>
      <family val="2"/>
    </font>
    <font>
      <b/>
      <sz val="16"/>
      <name val="Arial"/>
      <family val="2"/>
    </font>
    <font>
      <b/>
      <sz val="10"/>
      <name val="Arial"/>
      <family val="2"/>
    </font>
    <font>
      <b/>
      <sz val="12"/>
      <name val="Arial"/>
      <family val="2"/>
    </font>
    <font>
      <sz val="10"/>
      <color indexed="51"/>
      <name val="Arial"/>
      <family val="2"/>
    </font>
    <font>
      <sz val="10"/>
      <name val="Arial"/>
      <family val="2"/>
    </font>
    <font>
      <b/>
      <sz val="8"/>
      <name val="Arial"/>
      <family val="2"/>
    </font>
    <font>
      <sz val="8"/>
      <name val="Arial"/>
      <family val="2"/>
    </font>
    <font>
      <b/>
      <sz val="14"/>
      <name val="Arial"/>
      <family val="2"/>
    </font>
    <font>
      <sz val="10"/>
      <color indexed="9"/>
      <name val="Arial"/>
      <family val="2"/>
    </font>
    <font>
      <sz val="18"/>
      <name val="Arial"/>
      <family val="2"/>
    </font>
    <font>
      <sz val="18"/>
      <color indexed="62"/>
      <name val="Arial"/>
      <family val="2"/>
    </font>
    <font>
      <u/>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sz val="10"/>
      <name val="Arial"/>
      <family val="2"/>
    </font>
    <font>
      <b/>
      <sz val="11"/>
      <name val="Arial"/>
      <family val="2"/>
    </font>
    <font>
      <sz val="11"/>
      <name val="Arial"/>
      <family val="2"/>
    </font>
    <font>
      <b/>
      <sz val="12"/>
      <color indexed="9"/>
      <name val="Arial"/>
      <family val="2"/>
    </font>
    <font>
      <b/>
      <i/>
      <sz val="10"/>
      <name val="Arial"/>
      <family val="2"/>
    </font>
    <font>
      <b/>
      <sz val="9"/>
      <name val="Malgun Gothic"/>
      <family val="2"/>
    </font>
    <font>
      <sz val="10.5"/>
      <name val="Century Gothic"/>
      <family val="2"/>
    </font>
    <font>
      <sz val="10"/>
      <name val="Arial"/>
      <family val="2"/>
    </font>
    <font>
      <sz val="10"/>
      <name val="Calibri Light"/>
      <family val="2"/>
      <scheme val="major"/>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sz val="18"/>
      <color theme="0"/>
      <name val="Arial"/>
      <family val="2"/>
    </font>
    <font>
      <sz val="10"/>
      <color rgb="FF0000FF"/>
      <name val="Arial"/>
      <family val="2"/>
    </font>
    <font>
      <sz val="10"/>
      <color theme="0"/>
      <name val="Arial"/>
      <family val="2"/>
    </font>
    <font>
      <b/>
      <sz val="10"/>
      <color theme="1"/>
      <name val="Arial"/>
      <family val="2"/>
    </font>
    <font>
      <sz val="10"/>
      <color theme="1"/>
      <name val="Arial"/>
      <family val="2"/>
    </font>
    <font>
      <sz val="10"/>
      <color rgb="FF0070C0"/>
      <name val="Arial"/>
      <family val="2"/>
    </font>
    <font>
      <b/>
      <sz val="10"/>
      <color theme="0"/>
      <name val="Arial"/>
      <family val="2"/>
    </font>
    <font>
      <b/>
      <sz val="14"/>
      <color theme="0"/>
      <name val="Arial"/>
      <family val="2"/>
    </font>
    <font>
      <b/>
      <sz val="12"/>
      <color theme="0"/>
      <name val="Arial"/>
      <family val="2"/>
    </font>
    <font>
      <b/>
      <sz val="10"/>
      <color rgb="FFFF0000"/>
      <name val="Arial"/>
      <family val="2"/>
    </font>
    <font>
      <b/>
      <sz val="14"/>
      <color rgb="FF0000FF"/>
      <name val="Arial"/>
      <family val="2"/>
    </font>
    <font>
      <b/>
      <sz val="9"/>
      <color theme="0"/>
      <name val="Malgun Gothic"/>
      <family val="2"/>
    </font>
  </fonts>
  <fills count="53">
    <fill>
      <patternFill patternType="none"/>
    </fill>
    <fill>
      <patternFill patternType="gray125"/>
    </fill>
    <fill>
      <patternFill patternType="solid">
        <fgColor indexed="38"/>
      </patternFill>
    </fill>
    <fill>
      <patternFill patternType="solid">
        <fgColor indexed="38"/>
        <bgColor indexed="64"/>
      </patternFill>
    </fill>
    <fill>
      <patternFill patternType="solid">
        <fgColor indexed="47"/>
      </patternFill>
    </fill>
    <fill>
      <patternFill patternType="solid">
        <fgColor indexed="47"/>
        <bgColor indexed="64"/>
      </patternFill>
    </fill>
    <fill>
      <patternFill patternType="solid">
        <fgColor indexed="26"/>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indexed="43"/>
      </patternFill>
    </fill>
    <fill>
      <patternFill patternType="solid">
        <fgColor indexed="43"/>
        <bgColor indexed="64"/>
      </patternFill>
    </fill>
    <fill>
      <patternFill patternType="solid">
        <fgColor indexed="22"/>
      </patternFill>
    </fill>
    <fill>
      <patternFill patternType="solid">
        <fgColor indexed="22"/>
        <bgColor indexed="64"/>
      </patternFill>
    </fill>
    <fill>
      <patternFill patternType="solid">
        <fgColor indexed="49"/>
      </patternFill>
    </fill>
    <fill>
      <patternFill patternType="solid">
        <fgColor indexed="49"/>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4"/>
      </patternFill>
    </fill>
    <fill>
      <patternFill patternType="solid">
        <fgColor indexed="54"/>
        <bgColor indexed="64"/>
      </patternFill>
    </fill>
    <fill>
      <patternFill patternType="solid">
        <fgColor indexed="53"/>
      </patternFill>
    </fill>
    <fill>
      <patternFill patternType="solid">
        <fgColor indexed="53"/>
        <bgColor indexed="64"/>
      </patternFill>
    </fill>
    <fill>
      <patternFill patternType="solid">
        <fgColor indexed="45"/>
      </patternFill>
    </fill>
    <fill>
      <patternFill patternType="solid">
        <fgColor indexed="45"/>
        <bgColor indexed="64"/>
      </patternFill>
    </fill>
    <fill>
      <patternFill patternType="solid">
        <fgColor indexed="55"/>
      </patternFill>
    </fill>
    <fill>
      <patternFill patternType="solid">
        <fgColor indexed="55"/>
        <bgColor indexed="64"/>
      </patternFill>
    </fill>
    <fill>
      <patternFill patternType="solid">
        <fgColor indexed="42"/>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8"/>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9999"/>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rgb="FF00CC99"/>
        <bgColor indexed="64"/>
      </patternFill>
    </fill>
    <fill>
      <patternFill patternType="solid">
        <fgColor theme="4"/>
        <bgColor indexed="64"/>
      </patternFill>
    </fill>
    <fill>
      <patternFill patternType="solid">
        <fgColor rgb="FF0066CC"/>
        <bgColor indexed="64"/>
      </patternFill>
    </fill>
    <fill>
      <patternFill patternType="solid">
        <fgColor rgb="FF33CCCC"/>
        <bgColor indexed="64"/>
      </patternFill>
    </fill>
    <fill>
      <patternFill patternType="solid">
        <fgColor rgb="FF000066"/>
        <bgColor indexed="64"/>
      </patternFill>
    </fill>
    <fill>
      <patternFill patternType="solid">
        <fgColor rgb="FF3366CC"/>
        <bgColor indexed="64"/>
      </patternFill>
    </fill>
    <fill>
      <patternFill patternType="solid">
        <fgColor rgb="FF0099CC"/>
        <bgColor indexed="64"/>
      </patternFill>
    </fill>
    <fill>
      <patternFill patternType="solid">
        <fgColor rgb="FF00CCFF"/>
        <bgColor indexed="64"/>
      </patternFill>
    </fill>
    <fill>
      <patternFill patternType="solid">
        <fgColor rgb="FF00FFCC"/>
        <bgColor indexed="64"/>
      </patternFill>
    </fill>
    <fill>
      <patternFill patternType="solid">
        <fgColor rgb="FF003399"/>
        <bgColor indexed="64"/>
      </patternFill>
    </fill>
    <fill>
      <patternFill patternType="solid">
        <fgColor theme="0" tint="-0.249977111117893"/>
        <bgColor indexed="64"/>
      </patternFill>
    </fill>
    <fill>
      <patternFill patternType="solid">
        <fgColor theme="2"/>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38"/>
      </bottom>
      <diagonal/>
    </border>
    <border>
      <left/>
      <right/>
      <top/>
      <bottom style="medium">
        <color indexed="3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2"/>
      </top>
      <bottom/>
      <diagonal/>
    </border>
    <border>
      <left/>
      <right style="medium">
        <color indexed="62"/>
      </right>
      <top style="medium">
        <color indexed="62"/>
      </top>
      <bottom/>
      <diagonal/>
    </border>
    <border>
      <left/>
      <right style="medium">
        <color indexed="62"/>
      </right>
      <top/>
      <bottom/>
      <diagonal/>
    </border>
    <border>
      <left style="medium">
        <color indexed="62"/>
      </left>
      <right/>
      <top style="medium">
        <color indexed="62"/>
      </top>
      <bottom/>
      <diagonal/>
    </border>
    <border>
      <left style="medium">
        <color indexed="62"/>
      </left>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3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164" fontId="6" fillId="13" borderId="0" applyNumberFormat="0" applyFont="0" applyBorder="0" applyAlignment="0">
      <alignment horizontal="right"/>
    </xf>
    <xf numFmtId="41" fontId="6" fillId="13" borderId="0" applyNumberFormat="0" applyFont="0" applyBorder="0" applyAlignment="0">
      <alignment horizontal="right"/>
    </xf>
    <xf numFmtId="41" fontId="42" fillId="13" borderId="0" applyNumberFormat="0" applyFont="0" applyBorder="0" applyAlignment="0">
      <alignment horizontal="right"/>
    </xf>
    <xf numFmtId="41" fontId="6" fillId="13" borderId="0" applyNumberFormat="0" applyFont="0" applyBorder="0" applyAlignment="0">
      <alignment horizontal="right"/>
    </xf>
    <xf numFmtId="41" fontId="6" fillId="13" borderId="0" applyNumberFormat="0" applyFont="0" applyBorder="0" applyAlignment="0">
      <alignment horizontal="right"/>
    </xf>
    <xf numFmtId="41" fontId="42" fillId="13" borderId="0" applyNumberFormat="0" applyFont="0" applyBorder="0" applyAlignment="0">
      <alignment horizontal="right"/>
    </xf>
    <xf numFmtId="41" fontId="6" fillId="13" borderId="0" applyNumberFormat="0" applyFont="0" applyBorder="0" applyAlignment="0">
      <alignment horizontal="right"/>
    </xf>
    <xf numFmtId="0" fontId="20" fillId="8" borderId="1" applyNumberFormat="0" applyAlignment="0" applyProtection="0"/>
    <xf numFmtId="0" fontId="20" fillId="9" borderId="1" applyNumberFormat="0" applyAlignment="0" applyProtection="0"/>
    <xf numFmtId="0" fontId="21" fillId="26" borderId="2" applyNumberFormat="0" applyAlignment="0" applyProtection="0"/>
    <xf numFmtId="0" fontId="21" fillId="27" borderId="2" applyNumberFormat="0" applyAlignment="0" applyProtection="0"/>
    <xf numFmtId="43" fontId="1"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0" fontId="22" fillId="0" borderId="0" applyNumberFormat="0" applyFill="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27" fillId="4" borderId="1" applyNumberFormat="0" applyAlignment="0" applyProtection="0"/>
    <xf numFmtId="0" fontId="27" fillId="5" borderId="1" applyNumberFormat="0" applyAlignment="0" applyProtection="0"/>
    <xf numFmtId="164" fontId="1" fillId="30" borderId="0" applyFont="0" applyBorder="0" applyAlignment="0">
      <alignment horizontal="right"/>
      <protection locked="0"/>
    </xf>
    <xf numFmtId="41" fontId="6" fillId="30" borderId="0" applyFont="0" applyBorder="0" applyAlignment="0">
      <alignment horizontal="right"/>
      <protection locked="0"/>
    </xf>
    <xf numFmtId="41" fontId="42" fillId="30" borderId="0" applyFont="0" applyBorder="0" applyAlignment="0">
      <alignment horizontal="right"/>
      <protection locked="0"/>
    </xf>
    <xf numFmtId="41" fontId="6" fillId="30" borderId="0" applyFont="0" applyBorder="0" applyAlignment="0">
      <alignment horizontal="right"/>
      <protection locked="0"/>
    </xf>
    <xf numFmtId="41" fontId="6" fillId="30" borderId="0" applyFont="0" applyBorder="0" applyAlignment="0">
      <alignment horizontal="right"/>
      <protection locked="0"/>
    </xf>
    <xf numFmtId="41" fontId="42" fillId="30" borderId="0" applyFont="0" applyBorder="0" applyAlignment="0">
      <alignment horizontal="right"/>
      <protection locked="0"/>
    </xf>
    <xf numFmtId="41" fontId="6" fillId="30" borderId="0" applyFont="0" applyBorder="0" applyAlignment="0">
      <alignment horizontal="right"/>
      <protection locked="0"/>
    </xf>
    <xf numFmtId="41" fontId="49" fillId="30" borderId="0" applyFont="0" applyBorder="0" applyAlignment="0">
      <alignment horizontal="right"/>
      <protection locked="0"/>
    </xf>
    <xf numFmtId="165" fontId="6" fillId="29" borderId="0" applyFont="0" applyBorder="0">
      <alignment horizontal="right"/>
      <protection locked="0"/>
    </xf>
    <xf numFmtId="165" fontId="42" fillId="29" borderId="0" applyFont="0" applyBorder="0">
      <alignment horizontal="right"/>
      <protection locked="0"/>
    </xf>
    <xf numFmtId="165" fontId="6" fillId="29" borderId="0" applyFont="0" applyBorder="0">
      <alignment horizontal="right"/>
      <protection locked="0"/>
    </xf>
    <xf numFmtId="164" fontId="6" fillId="7" borderId="0" applyFont="0" applyBorder="0">
      <alignment horizontal="right"/>
      <protection locked="0"/>
    </xf>
    <xf numFmtId="41" fontId="6" fillId="7" borderId="0" applyFont="0" applyBorder="0">
      <alignment horizontal="right"/>
      <protection locked="0"/>
    </xf>
    <xf numFmtId="41" fontId="42" fillId="7" borderId="0" applyFont="0" applyBorder="0">
      <alignment horizontal="right"/>
      <protection locked="0"/>
    </xf>
    <xf numFmtId="41" fontId="6" fillId="7" borderId="0" applyFont="0" applyBorder="0">
      <alignment horizontal="right"/>
      <protection locked="0"/>
    </xf>
    <xf numFmtId="41" fontId="6" fillId="7" borderId="0" applyFont="0" applyBorder="0">
      <alignment horizontal="right"/>
      <protection locked="0"/>
    </xf>
    <xf numFmtId="41" fontId="42" fillId="7" borderId="0" applyFont="0" applyBorder="0">
      <alignment horizontal="right"/>
      <protection locked="0"/>
    </xf>
    <xf numFmtId="41" fontId="6" fillId="7" borderId="0" applyFont="0" applyBorder="0">
      <alignment horizontal="right"/>
      <protection locked="0"/>
    </xf>
    <xf numFmtId="0" fontId="28" fillId="0" borderId="6" applyNumberFormat="0" applyFill="0" applyAlignment="0" applyProtection="0"/>
    <xf numFmtId="0" fontId="29" fillId="10" borderId="0" applyNumberFormat="0" applyBorder="0" applyAlignment="0" applyProtection="0"/>
    <xf numFmtId="0" fontId="29" fillId="11" borderId="0" applyNumberFormat="0" applyBorder="0" applyAlignment="0" applyProtection="0"/>
    <xf numFmtId="0" fontId="50" fillId="0" borderId="0"/>
    <xf numFmtId="0" fontId="41" fillId="0" borderId="0"/>
    <xf numFmtId="0" fontId="6" fillId="0" borderId="0"/>
    <xf numFmtId="0" fontId="42" fillId="0" borderId="0"/>
    <xf numFmtId="0" fontId="6" fillId="0" borderId="0"/>
    <xf numFmtId="0" fontId="1" fillId="9" borderId="0"/>
    <xf numFmtId="0" fontId="1" fillId="9" borderId="0"/>
    <xf numFmtId="0" fontId="1" fillId="9" borderId="0"/>
    <xf numFmtId="0" fontId="6" fillId="9" borderId="0"/>
    <xf numFmtId="0" fontId="1" fillId="0" borderId="0"/>
    <xf numFmtId="0" fontId="6" fillId="0" borderId="0"/>
    <xf numFmtId="0" fontId="1" fillId="9" borderId="0"/>
    <xf numFmtId="0" fontId="6" fillId="9" borderId="0"/>
    <xf numFmtId="0" fontId="1" fillId="9" borderId="0"/>
    <xf numFmtId="0" fontId="1" fillId="9" borderId="0"/>
    <xf numFmtId="0" fontId="42" fillId="9" borderId="0"/>
    <xf numFmtId="0" fontId="1" fillId="9" borderId="0"/>
    <xf numFmtId="0" fontId="49" fillId="9" borderId="0"/>
    <xf numFmtId="0" fontId="6" fillId="6" borderId="7" applyNumberFormat="0" applyFont="0" applyAlignment="0" applyProtection="0"/>
    <xf numFmtId="0" fontId="42" fillId="7" borderId="7" applyNumberFormat="0" applyFont="0" applyAlignment="0" applyProtection="0"/>
    <xf numFmtId="0" fontId="6" fillId="7" borderId="7" applyNumberFormat="0" applyFont="0" applyAlignment="0" applyProtection="0"/>
    <xf numFmtId="0" fontId="30" fillId="8" borderId="8" applyNumberFormat="0" applyAlignment="0" applyProtection="0"/>
    <xf numFmtId="0" fontId="30" fillId="9" borderId="8" applyNumberFormat="0" applyAlignment="0" applyProtection="0"/>
    <xf numFmtId="9" fontId="1" fillId="0" borderId="0" applyFont="0" applyFill="0" applyBorder="0" applyAlignment="0" applyProtection="0"/>
    <xf numFmtId="9" fontId="49" fillId="0" borderId="0" applyFont="0" applyFill="0" applyBorder="0" applyAlignment="0" applyProtection="0"/>
    <xf numFmtId="0" fontId="1" fillId="0" borderId="0"/>
    <xf numFmtId="0" fontId="6" fillId="0" borderId="0"/>
    <xf numFmtId="0" fontId="42" fillId="0" borderId="0"/>
    <xf numFmtId="0" fontId="6" fillId="0" borderId="0"/>
    <xf numFmtId="0" fontId="42" fillId="0" borderId="0"/>
    <xf numFmtId="0" fontId="6" fillId="0" borderId="0"/>
    <xf numFmtId="0" fontId="49"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461">
    <xf numFmtId="0" fontId="0" fillId="0" borderId="0" xfId="0"/>
    <xf numFmtId="0" fontId="2" fillId="9" borderId="0" xfId="108" applyFont="1"/>
    <xf numFmtId="0" fontId="1" fillId="9" borderId="0" xfId="108"/>
    <xf numFmtId="0" fontId="3" fillId="9" borderId="0" xfId="108" applyFont="1"/>
    <xf numFmtId="2" fontId="7" fillId="9" borderId="0" xfId="108" applyNumberFormat="1" applyFont="1" applyBorder="1" applyAlignment="1" applyProtection="1">
      <alignment horizontal="left"/>
    </xf>
    <xf numFmtId="0" fontId="8" fillId="9" borderId="0" xfId="108" applyFont="1" applyAlignment="1" applyProtection="1">
      <protection locked="0"/>
    </xf>
    <xf numFmtId="0" fontId="8" fillId="9" borderId="0" xfId="108" applyFont="1" applyProtection="1">
      <protection locked="0"/>
    </xf>
    <xf numFmtId="0" fontId="7" fillId="9" borderId="0" xfId="108" applyFont="1"/>
    <xf numFmtId="0" fontId="1" fillId="9" borderId="0" xfId="108" applyAlignment="1"/>
    <xf numFmtId="0" fontId="11" fillId="9" borderId="0" xfId="106" applyFont="1"/>
    <xf numFmtId="0" fontId="11" fillId="9" borderId="0" xfId="106" applyFont="1" applyFill="1" applyBorder="1"/>
    <xf numFmtId="0" fontId="11" fillId="9" borderId="0" xfId="106" applyFont="1" applyFill="1"/>
    <xf numFmtId="0" fontId="12" fillId="9" borderId="0" xfId="106" applyFont="1" applyFill="1" applyBorder="1" applyAlignment="1">
      <alignment vertical="center"/>
    </xf>
    <xf numFmtId="0" fontId="12" fillId="9" borderId="0" xfId="106" applyFont="1" applyFill="1" applyBorder="1" applyAlignment="1"/>
    <xf numFmtId="0" fontId="11" fillId="9" borderId="0" xfId="106" applyFont="1" applyFill="1" applyBorder="1" applyAlignment="1">
      <alignment vertical="center"/>
    </xf>
    <xf numFmtId="0" fontId="11" fillId="9" borderId="0" xfId="106" applyFont="1" applyAlignment="1">
      <alignment vertical="center"/>
    </xf>
    <xf numFmtId="0" fontId="4" fillId="9" borderId="0" xfId="106" applyFont="1" applyFill="1" applyBorder="1" applyAlignment="1">
      <alignment vertical="center"/>
    </xf>
    <xf numFmtId="0" fontId="11" fillId="9" borderId="0" xfId="106" applyFont="1" applyFill="1" applyAlignment="1">
      <alignment vertical="center"/>
    </xf>
    <xf numFmtId="0" fontId="16" fillId="9" borderId="0" xfId="106" applyFont="1" applyFill="1" applyBorder="1" applyAlignment="1">
      <alignment vertical="center"/>
    </xf>
    <xf numFmtId="0" fontId="11" fillId="0" borderId="0" xfId="106" applyFont="1" applyFill="1" applyBorder="1"/>
    <xf numFmtId="0" fontId="2" fillId="9" borderId="0" xfId="112" applyFont="1"/>
    <xf numFmtId="0" fontId="35" fillId="9" borderId="0" xfId="110" applyFont="1" applyFill="1" applyBorder="1" applyAlignment="1"/>
    <xf numFmtId="0" fontId="1" fillId="9" borderId="0" xfId="112"/>
    <xf numFmtId="0" fontId="2" fillId="0" borderId="0" xfId="112" applyFont="1" applyFill="1" applyAlignment="1"/>
    <xf numFmtId="167" fontId="3" fillId="9" borderId="0" xfId="112" applyNumberFormat="1" applyFont="1" applyBorder="1" applyAlignment="1">
      <alignment horizontal="left"/>
    </xf>
    <xf numFmtId="49" fontId="6" fillId="9" borderId="0" xfId="112" applyNumberFormat="1" applyFont="1"/>
    <xf numFmtId="2" fontId="6" fillId="9" borderId="0" xfId="112" applyNumberFormat="1" applyFont="1" applyBorder="1"/>
    <xf numFmtId="164" fontId="6" fillId="9" borderId="0" xfId="112" applyNumberFormat="1" applyFont="1" applyBorder="1" applyAlignment="1">
      <alignment horizontal="center"/>
    </xf>
    <xf numFmtId="164" fontId="6" fillId="9" borderId="0" xfId="112" applyNumberFormat="1" applyFont="1" applyBorder="1"/>
    <xf numFmtId="0" fontId="6" fillId="9" borderId="0" xfId="112" applyFont="1"/>
    <xf numFmtId="0" fontId="3" fillId="9" borderId="0" xfId="112" applyFont="1"/>
    <xf numFmtId="0" fontId="39" fillId="9" borderId="0" xfId="112" applyFont="1"/>
    <xf numFmtId="0" fontId="4" fillId="9" borderId="0" xfId="112" applyFont="1"/>
    <xf numFmtId="39" fontId="6" fillId="9" borderId="0" xfId="112" applyNumberFormat="1" applyFont="1"/>
    <xf numFmtId="0" fontId="6" fillId="31" borderId="10" xfId="112" applyFont="1" applyFill="1" applyBorder="1"/>
    <xf numFmtId="0" fontId="6" fillId="31" borderId="0" xfId="112" applyFont="1" applyFill="1" applyBorder="1"/>
    <xf numFmtId="0" fontId="6" fillId="31" borderId="11" xfId="112" applyFont="1" applyFill="1" applyBorder="1"/>
    <xf numFmtId="0" fontId="1" fillId="9" borderId="0" xfId="115"/>
    <xf numFmtId="0" fontId="2" fillId="9" borderId="0" xfId="115" applyFont="1" applyAlignment="1"/>
    <xf numFmtId="49" fontId="6" fillId="9" borderId="0" xfId="115" applyNumberFormat="1" applyFont="1"/>
    <xf numFmtId="164" fontId="6" fillId="9" borderId="0" xfId="115" applyNumberFormat="1" applyFont="1" applyBorder="1"/>
    <xf numFmtId="167" fontId="4" fillId="9" borderId="0" xfId="115" applyNumberFormat="1" applyFont="1" applyBorder="1" applyAlignment="1">
      <alignment horizontal="left"/>
    </xf>
    <xf numFmtId="0" fontId="2" fillId="0" borderId="0" xfId="0" applyFont="1"/>
    <xf numFmtId="0" fontId="4" fillId="0" borderId="0" xfId="0" applyFont="1"/>
    <xf numFmtId="168" fontId="10" fillId="32" borderId="0" xfId="0" applyNumberFormat="1" applyFont="1" applyFill="1" applyBorder="1" applyAlignment="1">
      <alignment horizontal="left" vertical="center" wrapText="1"/>
    </xf>
    <xf numFmtId="0" fontId="6" fillId="33" borderId="0" xfId="112" applyFont="1" applyFill="1"/>
    <xf numFmtId="0" fontId="6" fillId="33" borderId="0" xfId="0" applyFont="1" applyFill="1"/>
    <xf numFmtId="43" fontId="3" fillId="13" borderId="12" xfId="62" applyFont="1" applyFill="1" applyBorder="1" applyAlignment="1">
      <alignment horizontal="right"/>
    </xf>
    <xf numFmtId="0" fontId="51" fillId="9" borderId="0" xfId="108" applyFont="1"/>
    <xf numFmtId="0" fontId="40" fillId="34" borderId="0" xfId="0" applyNumberFormat="1" applyFont="1" applyFill="1" applyAlignment="1"/>
    <xf numFmtId="0" fontId="52" fillId="34" borderId="0" xfId="0" applyNumberFormat="1" applyFont="1" applyFill="1" applyAlignment="1"/>
    <xf numFmtId="0" fontId="11" fillId="9" borderId="0" xfId="106" applyFont="1" applyBorder="1" applyAlignment="1">
      <alignment vertical="center"/>
    </xf>
    <xf numFmtId="0" fontId="1" fillId="9" borderId="0" xfId="106" applyFill="1" applyBorder="1"/>
    <xf numFmtId="0" fontId="6" fillId="9" borderId="0" xfId="108" applyFont="1"/>
    <xf numFmtId="0" fontId="43" fillId="35" borderId="0" xfId="112" applyFont="1" applyFill="1"/>
    <xf numFmtId="0" fontId="44" fillId="35" borderId="0" xfId="112" applyFont="1" applyFill="1"/>
    <xf numFmtId="14" fontId="43" fillId="35" borderId="0" xfId="112" applyNumberFormat="1" applyFont="1" applyFill="1"/>
    <xf numFmtId="14" fontId="43" fillId="35" borderId="0" xfId="112" applyNumberFormat="1" applyFont="1" applyFill="1" applyAlignment="1">
      <alignment horizontal="left"/>
    </xf>
    <xf numFmtId="167" fontId="6" fillId="7" borderId="12" xfId="112" applyNumberFormat="1" applyFont="1" applyFill="1" applyBorder="1" applyAlignment="1">
      <alignment horizontal="left"/>
    </xf>
    <xf numFmtId="0" fontId="0" fillId="9" borderId="0" xfId="115" applyFont="1"/>
    <xf numFmtId="168" fontId="45" fillId="32" borderId="0" xfId="0" applyNumberFormat="1" applyFont="1" applyFill="1" applyBorder="1" applyAlignment="1">
      <alignment horizontal="left" vertical="center" wrapText="1"/>
    </xf>
    <xf numFmtId="0" fontId="6" fillId="33" borderId="0" xfId="114" applyFont="1" applyFill="1" applyBorder="1" applyAlignment="1">
      <alignment vertical="center"/>
    </xf>
    <xf numFmtId="0" fontId="6" fillId="36" borderId="10" xfId="112" applyFont="1" applyFill="1" applyBorder="1" applyAlignment="1"/>
    <xf numFmtId="0" fontId="10" fillId="36" borderId="0" xfId="112" applyFont="1" applyFill="1" applyBorder="1"/>
    <xf numFmtId="0" fontId="10" fillId="36" borderId="0" xfId="112" applyFont="1" applyFill="1" applyBorder="1" applyAlignment="1">
      <alignment horizontal="right" indent="1"/>
    </xf>
    <xf numFmtId="0" fontId="6" fillId="36" borderId="11" xfId="112" applyFont="1" applyFill="1" applyBorder="1" applyAlignment="1"/>
    <xf numFmtId="0" fontId="6" fillId="36" borderId="10" xfId="112" applyFont="1" applyFill="1" applyBorder="1"/>
    <xf numFmtId="0" fontId="6" fillId="36" borderId="13" xfId="112" applyFont="1" applyFill="1" applyBorder="1"/>
    <xf numFmtId="0" fontId="10" fillId="36" borderId="14" xfId="112" applyFont="1" applyFill="1" applyBorder="1" applyAlignment="1" applyProtection="1">
      <protection locked="0"/>
    </xf>
    <xf numFmtId="0" fontId="6" fillId="36" borderId="14" xfId="112" applyFont="1" applyFill="1" applyBorder="1" applyProtection="1">
      <protection locked="0"/>
    </xf>
    <xf numFmtId="0" fontId="6" fillId="36" borderId="14" xfId="112" applyFont="1" applyFill="1" applyBorder="1"/>
    <xf numFmtId="0" fontId="6" fillId="36" borderId="14" xfId="112" applyFont="1" applyFill="1" applyBorder="1" applyAlignment="1" applyProtection="1">
      <protection locked="0"/>
    </xf>
    <xf numFmtId="0" fontId="6" fillId="36" borderId="15" xfId="112" applyFont="1" applyFill="1" applyBorder="1"/>
    <xf numFmtId="0" fontId="6" fillId="36" borderId="0" xfId="112" applyFont="1" applyFill="1" applyBorder="1"/>
    <xf numFmtId="0" fontId="6" fillId="36" borderId="11" xfId="112" applyFont="1" applyFill="1" applyBorder="1"/>
    <xf numFmtId="0" fontId="53" fillId="36" borderId="16" xfId="106" applyFont="1" applyFill="1" applyBorder="1"/>
    <xf numFmtId="0" fontId="53" fillId="36" borderId="17" xfId="106" applyFont="1" applyFill="1" applyBorder="1"/>
    <xf numFmtId="0" fontId="53" fillId="36" borderId="0" xfId="106" applyFont="1" applyFill="1" applyBorder="1" applyAlignment="1">
      <alignment horizontal="center" vertical="center"/>
    </xf>
    <xf numFmtId="0" fontId="54" fillId="36" borderId="0" xfId="106" applyFont="1" applyFill="1" applyBorder="1" applyAlignment="1">
      <alignment horizontal="center" vertical="center"/>
    </xf>
    <xf numFmtId="0" fontId="53" fillId="36" borderId="18" xfId="106" applyFont="1" applyFill="1" applyBorder="1" applyAlignment="1">
      <alignment vertical="center"/>
    </xf>
    <xf numFmtId="0" fontId="53" fillId="36" borderId="0" xfId="106" applyFont="1" applyFill="1" applyBorder="1"/>
    <xf numFmtId="0" fontId="55" fillId="36" borderId="0" xfId="106" applyFont="1" applyFill="1" applyBorder="1"/>
    <xf numFmtId="0" fontId="56" fillId="36" borderId="0" xfId="77" applyFont="1" applyFill="1" applyBorder="1" applyAlignment="1" applyProtection="1"/>
    <xf numFmtId="0" fontId="53" fillId="36" borderId="19" xfId="106" applyFont="1" applyFill="1" applyBorder="1"/>
    <xf numFmtId="0" fontId="53" fillId="36" borderId="20" xfId="106" applyFont="1" applyFill="1" applyBorder="1"/>
    <xf numFmtId="0" fontId="14" fillId="37" borderId="19" xfId="106" applyFont="1" applyFill="1" applyBorder="1" applyAlignment="1">
      <alignment vertical="center"/>
    </xf>
    <xf numFmtId="0" fontId="3" fillId="37" borderId="16" xfId="106" applyFont="1" applyFill="1" applyBorder="1" applyAlignment="1">
      <alignment vertical="center"/>
    </xf>
    <xf numFmtId="0" fontId="3" fillId="37" borderId="17" xfId="106" applyFont="1" applyFill="1" applyBorder="1" applyAlignment="1">
      <alignment vertical="center"/>
    </xf>
    <xf numFmtId="0" fontId="14" fillId="37" borderId="21" xfId="106" applyFont="1" applyFill="1" applyBorder="1" applyAlignment="1">
      <alignment vertical="center"/>
    </xf>
    <xf numFmtId="0" fontId="3" fillId="37" borderId="0" xfId="106" applyFont="1" applyFill="1" applyBorder="1" applyAlignment="1">
      <alignment vertical="center"/>
    </xf>
    <xf numFmtId="0" fontId="14" fillId="37" borderId="14" xfId="106" applyFont="1" applyFill="1" applyBorder="1" applyAlignment="1">
      <alignment vertical="center"/>
    </xf>
    <xf numFmtId="0" fontId="11" fillId="37" borderId="0" xfId="106" applyFont="1" applyFill="1" applyBorder="1" applyAlignment="1">
      <alignment vertical="center"/>
    </xf>
    <xf numFmtId="0" fontId="14" fillId="37" borderId="0" xfId="106" applyFont="1" applyFill="1" applyBorder="1" applyAlignment="1">
      <alignment vertical="center"/>
    </xf>
    <xf numFmtId="0" fontId="15" fillId="37" borderId="0" xfId="106" applyFont="1" applyFill="1" applyBorder="1" applyAlignment="1">
      <alignment horizontal="left" vertical="center"/>
    </xf>
    <xf numFmtId="0" fontId="11" fillId="37" borderId="22" xfId="106" applyFont="1" applyFill="1" applyBorder="1"/>
    <xf numFmtId="0" fontId="3" fillId="37" borderId="11" xfId="106" applyFont="1" applyFill="1" applyBorder="1" applyAlignment="1">
      <alignment vertical="center"/>
    </xf>
    <xf numFmtId="0" fontId="11" fillId="37" borderId="11" xfId="106" applyFont="1" applyFill="1" applyBorder="1"/>
    <xf numFmtId="0" fontId="11" fillId="37" borderId="15" xfId="106" applyFont="1" applyFill="1" applyBorder="1"/>
    <xf numFmtId="168" fontId="10" fillId="36" borderId="12" xfId="112" quotePrefix="1" applyNumberFormat="1" applyFont="1" applyFill="1" applyBorder="1" applyAlignment="1">
      <alignment vertical="center" wrapText="1"/>
    </xf>
    <xf numFmtId="168" fontId="36" fillId="36" borderId="12" xfId="112" quotePrefix="1" applyNumberFormat="1" applyFont="1" applyFill="1" applyBorder="1" applyAlignment="1">
      <alignment horizontal="center" vertical="center" wrapText="1"/>
    </xf>
    <xf numFmtId="49" fontId="36" fillId="36" borderId="12" xfId="112" applyNumberFormat="1" applyFont="1" applyFill="1" applyBorder="1" applyAlignment="1">
      <alignment horizontal="center" vertical="center" wrapText="1"/>
    </xf>
    <xf numFmtId="0" fontId="57" fillId="7" borderId="23" xfId="112" applyFont="1" applyFill="1" applyBorder="1" applyAlignment="1" applyProtection="1">
      <alignment horizontal="left"/>
      <protection locked="0"/>
    </xf>
    <xf numFmtId="0" fontId="57" fillId="7" borderId="24" xfId="112" applyNumberFormat="1" applyFont="1" applyFill="1" applyBorder="1" applyAlignment="1">
      <alignment horizontal="center"/>
    </xf>
    <xf numFmtId="167" fontId="57" fillId="7" borderId="24" xfId="112" applyNumberFormat="1" applyFont="1" applyFill="1" applyBorder="1" applyAlignment="1">
      <alignment horizontal="center"/>
    </xf>
    <xf numFmtId="167" fontId="57" fillId="7" borderId="12" xfId="112" applyNumberFormat="1" applyFont="1" applyFill="1" applyBorder="1" applyAlignment="1">
      <alignment horizontal="center"/>
    </xf>
    <xf numFmtId="49" fontId="36" fillId="36" borderId="25" xfId="112" applyNumberFormat="1" applyFont="1" applyFill="1" applyBorder="1" applyAlignment="1">
      <alignment horizontal="center" vertical="center" wrapText="1"/>
    </xf>
    <xf numFmtId="2" fontId="36" fillId="36" borderId="12" xfId="112" applyNumberFormat="1" applyFont="1" applyFill="1" applyBorder="1" applyAlignment="1">
      <alignment horizontal="center" vertical="center" wrapText="1"/>
    </xf>
    <xf numFmtId="0" fontId="10" fillId="36" borderId="12" xfId="112" applyFont="1" applyFill="1" applyBorder="1"/>
    <xf numFmtId="2" fontId="10" fillId="36" borderId="12" xfId="62" applyNumberFormat="1" applyFont="1" applyFill="1" applyBorder="1" applyAlignment="1">
      <alignment horizontal="center"/>
    </xf>
    <xf numFmtId="167" fontId="10" fillId="36" borderId="12" xfId="112" applyNumberFormat="1" applyFont="1" applyFill="1" applyBorder="1" applyAlignment="1">
      <alignment horizontal="left"/>
    </xf>
    <xf numFmtId="168" fontId="10" fillId="36" borderId="12" xfId="112" quotePrefix="1" applyNumberFormat="1" applyFont="1" applyFill="1" applyBorder="1" applyAlignment="1">
      <alignment horizontal="right" vertical="center" wrapText="1"/>
    </xf>
    <xf numFmtId="49" fontId="36" fillId="36" borderId="26" xfId="112" applyNumberFormat="1" applyFont="1" applyFill="1" applyBorder="1" applyAlignment="1">
      <alignment horizontal="center" vertical="center" wrapText="1"/>
    </xf>
    <xf numFmtId="49" fontId="36" fillId="36" borderId="27" xfId="112" applyNumberFormat="1" applyFont="1" applyFill="1" applyBorder="1" applyAlignment="1">
      <alignment horizontal="center" vertical="center" wrapText="1"/>
    </xf>
    <xf numFmtId="49" fontId="36" fillId="36" borderId="12" xfId="115" applyNumberFormat="1" applyFont="1" applyFill="1" applyBorder="1" applyAlignment="1">
      <alignment horizontal="center" vertical="center" wrapText="1"/>
    </xf>
    <xf numFmtId="164" fontId="36" fillId="36" borderId="12" xfId="115" applyNumberFormat="1" applyFont="1" applyFill="1" applyBorder="1" applyAlignment="1">
      <alignment horizontal="right" vertical="center" wrapText="1"/>
    </xf>
    <xf numFmtId="49" fontId="36" fillId="36" borderId="12" xfId="115" applyNumberFormat="1" applyFont="1" applyFill="1" applyBorder="1" applyAlignment="1">
      <alignment horizontal="center"/>
    </xf>
    <xf numFmtId="167" fontId="10" fillId="36" borderId="28" xfId="62" applyNumberFormat="1" applyFont="1" applyFill="1" applyBorder="1" applyAlignment="1">
      <alignment horizontal="right" vertical="center"/>
    </xf>
    <xf numFmtId="169" fontId="57" fillId="7" borderId="12" xfId="115" applyNumberFormat="1" applyFont="1" applyFill="1" applyBorder="1" applyAlignment="1">
      <alignment horizontal="right"/>
    </xf>
    <xf numFmtId="49" fontId="36" fillId="36" borderId="12" xfId="115" applyNumberFormat="1" applyFont="1" applyFill="1" applyBorder="1" applyAlignment="1">
      <alignment horizontal="right" vertical="center" wrapText="1"/>
    </xf>
    <xf numFmtId="49" fontId="36" fillId="36" borderId="28" xfId="115" applyNumberFormat="1" applyFont="1" applyFill="1" applyBorder="1" applyAlignment="1">
      <alignment horizontal="center"/>
    </xf>
    <xf numFmtId="168" fontId="36" fillId="36" borderId="12" xfId="113" quotePrefix="1" applyNumberFormat="1" applyFont="1" applyFill="1" applyBorder="1" applyAlignment="1">
      <alignment horizontal="center" vertical="center" wrapText="1"/>
    </xf>
    <xf numFmtId="2" fontId="36" fillId="36" borderId="29" xfId="113" applyNumberFormat="1" applyFont="1" applyFill="1" applyBorder="1" applyAlignment="1">
      <alignment horizontal="center" vertical="center" wrapText="1"/>
    </xf>
    <xf numFmtId="167" fontId="6" fillId="38" borderId="12" xfId="112" applyNumberFormat="1" applyFont="1" applyFill="1" applyBorder="1" applyAlignment="1">
      <alignment horizontal="left"/>
    </xf>
    <xf numFmtId="164" fontId="36" fillId="36" borderId="12" xfId="115" applyNumberFormat="1" applyFont="1" applyFill="1" applyBorder="1" applyAlignment="1">
      <alignment horizontal="center" vertical="center" wrapText="1"/>
    </xf>
    <xf numFmtId="49" fontId="10" fillId="36" borderId="28" xfId="115" applyNumberFormat="1" applyFont="1" applyFill="1" applyBorder="1" applyAlignment="1">
      <alignment horizontal="center"/>
    </xf>
    <xf numFmtId="2" fontId="10" fillId="36" borderId="12" xfId="62" applyNumberFormat="1" applyFont="1" applyFill="1" applyBorder="1" applyAlignment="1">
      <alignment horizontal="center" wrapText="1"/>
    </xf>
    <xf numFmtId="168" fontId="36" fillId="36" borderId="12" xfId="117" applyNumberFormat="1" applyFont="1" applyFill="1" applyBorder="1" applyAlignment="1">
      <alignment horizontal="center" vertical="center" wrapText="1"/>
    </xf>
    <xf numFmtId="49" fontId="36" fillId="36" borderId="12" xfId="117" applyNumberFormat="1" applyFont="1" applyFill="1" applyBorder="1" applyAlignment="1">
      <alignment horizontal="center" vertical="center" wrapText="1"/>
    </xf>
    <xf numFmtId="167" fontId="5" fillId="36" borderId="12" xfId="117" applyNumberFormat="1" applyFont="1" applyFill="1" applyBorder="1" applyAlignment="1">
      <alignment horizontal="left"/>
    </xf>
    <xf numFmtId="167" fontId="10" fillId="36" borderId="28" xfId="62" applyNumberFormat="1" applyFont="1" applyFill="1" applyBorder="1" applyAlignment="1">
      <alignment horizontal="center" vertical="center"/>
    </xf>
    <xf numFmtId="49" fontId="36" fillId="36" borderId="30" xfId="117" applyNumberFormat="1" applyFont="1" applyFill="1" applyBorder="1" applyAlignment="1">
      <alignment horizontal="center" vertical="center" wrapText="1"/>
    </xf>
    <xf numFmtId="49" fontId="36" fillId="36" borderId="0" xfId="117" applyNumberFormat="1" applyFont="1" applyFill="1" applyBorder="1" applyAlignment="1">
      <alignment horizontal="center" vertical="center" wrapText="1"/>
    </xf>
    <xf numFmtId="167" fontId="58" fillId="36" borderId="12" xfId="117" applyNumberFormat="1" applyFont="1" applyFill="1" applyBorder="1" applyAlignment="1">
      <alignment horizontal="left"/>
    </xf>
    <xf numFmtId="170" fontId="10" fillId="36" borderId="28" xfId="62" applyNumberFormat="1" applyFont="1" applyFill="1" applyBorder="1" applyAlignment="1">
      <alignment horizontal="center" vertical="center"/>
    </xf>
    <xf numFmtId="49" fontId="36" fillId="36" borderId="12" xfId="117" applyNumberFormat="1" applyFont="1" applyFill="1" applyBorder="1" applyAlignment="1">
      <alignment horizontal="left" vertical="center" wrapText="1"/>
    </xf>
    <xf numFmtId="14" fontId="57" fillId="7" borderId="24" xfId="112" applyNumberFormat="1" applyFont="1" applyFill="1" applyBorder="1" applyAlignment="1">
      <alignment horizontal="center"/>
    </xf>
    <xf numFmtId="49" fontId="36" fillId="36" borderId="28" xfId="115" applyNumberFormat="1" applyFont="1" applyFill="1" applyBorder="1" applyAlignment="1">
      <alignment horizontal="center" vertical="center" wrapText="1"/>
    </xf>
    <xf numFmtId="49" fontId="36" fillId="36" borderId="31" xfId="115" applyNumberFormat="1" applyFont="1" applyFill="1" applyBorder="1" applyAlignment="1">
      <alignment horizontal="center" vertical="center" wrapText="1"/>
    </xf>
    <xf numFmtId="49" fontId="36" fillId="36" borderId="23" xfId="115" applyNumberFormat="1" applyFont="1" applyFill="1" applyBorder="1" applyAlignment="1">
      <alignment horizontal="center" vertical="center" wrapText="1"/>
    </xf>
    <xf numFmtId="49" fontId="36" fillId="39" borderId="12" xfId="115" applyNumberFormat="1" applyFont="1" applyFill="1" applyBorder="1" applyAlignment="1">
      <alignment horizontal="center" vertical="center" wrapText="1"/>
    </xf>
    <xf numFmtId="49" fontId="36" fillId="39" borderId="29" xfId="115" applyNumberFormat="1" applyFont="1" applyFill="1" applyBorder="1" applyAlignment="1">
      <alignment horizontal="center" vertical="center" wrapText="1"/>
    </xf>
    <xf numFmtId="49" fontId="36" fillId="39" borderId="25" xfId="115" applyNumberFormat="1" applyFont="1" applyFill="1" applyBorder="1" applyAlignment="1">
      <alignment horizontal="center" vertical="center" wrapText="1"/>
    </xf>
    <xf numFmtId="49" fontId="36" fillId="39" borderId="32" xfId="115" applyNumberFormat="1" applyFont="1" applyFill="1" applyBorder="1" applyAlignment="1">
      <alignment horizontal="center" vertical="center" wrapText="1"/>
    </xf>
    <xf numFmtId="49" fontId="3" fillId="40" borderId="27" xfId="115" applyNumberFormat="1" applyFont="1" applyFill="1" applyBorder="1" applyAlignment="1">
      <alignment horizontal="center" vertical="center" wrapText="1"/>
    </xf>
    <xf numFmtId="49" fontId="3" fillId="40" borderId="24" xfId="115" applyNumberFormat="1" applyFont="1" applyFill="1" applyBorder="1" applyAlignment="1">
      <alignment horizontal="center" vertical="center" wrapText="1"/>
    </xf>
    <xf numFmtId="49" fontId="3" fillId="41" borderId="27" xfId="115" applyNumberFormat="1" applyFont="1" applyFill="1" applyBorder="1" applyAlignment="1">
      <alignment horizontal="center" vertical="center" wrapText="1"/>
    </xf>
    <xf numFmtId="49" fontId="3" fillId="41" borderId="29" xfId="115" applyNumberFormat="1" applyFont="1" applyFill="1" applyBorder="1" applyAlignment="1">
      <alignment horizontal="center" vertical="center" wrapText="1"/>
    </xf>
    <xf numFmtId="49" fontId="3" fillId="41" borderId="25" xfId="115" applyNumberFormat="1" applyFont="1" applyFill="1" applyBorder="1" applyAlignment="1">
      <alignment horizontal="center" vertical="center" wrapText="1"/>
    </xf>
    <xf numFmtId="49" fontId="3" fillId="41" borderId="32" xfId="115" applyNumberFormat="1" applyFont="1" applyFill="1" applyBorder="1" applyAlignment="1">
      <alignment horizontal="center" vertical="center" wrapText="1"/>
    </xf>
    <xf numFmtId="49" fontId="3" fillId="41" borderId="12" xfId="115" applyNumberFormat="1" applyFont="1" applyFill="1" applyBorder="1" applyAlignment="1">
      <alignment horizontal="center" vertical="center" wrapText="1"/>
    </xf>
    <xf numFmtId="49" fontId="36" fillId="42" borderId="12" xfId="115" applyNumberFormat="1" applyFont="1" applyFill="1" applyBorder="1" applyAlignment="1">
      <alignment horizontal="center" vertical="center" wrapText="1"/>
    </xf>
    <xf numFmtId="49" fontId="3" fillId="42" borderId="27" xfId="115" applyNumberFormat="1" applyFont="1" applyFill="1" applyBorder="1" applyAlignment="1">
      <alignment horizontal="center" vertical="center" wrapText="1"/>
    </xf>
    <xf numFmtId="49" fontId="36" fillId="43" borderId="12" xfId="115" applyNumberFormat="1" applyFont="1" applyFill="1" applyBorder="1" applyAlignment="1">
      <alignment horizontal="center" vertical="center" wrapText="1"/>
    </xf>
    <xf numFmtId="49" fontId="3" fillId="43" borderId="27" xfId="115" applyNumberFormat="1" applyFont="1" applyFill="1" applyBorder="1" applyAlignment="1">
      <alignment horizontal="center" vertical="center" wrapText="1"/>
    </xf>
    <xf numFmtId="49" fontId="3" fillId="44" borderId="12" xfId="115" applyNumberFormat="1" applyFont="1" applyFill="1" applyBorder="1" applyAlignment="1">
      <alignment horizontal="center" vertical="center" wrapText="1"/>
    </xf>
    <xf numFmtId="49" fontId="3" fillId="44" borderId="27" xfId="115" applyNumberFormat="1" applyFont="1" applyFill="1" applyBorder="1" applyAlignment="1">
      <alignment horizontal="center" vertical="center" wrapText="1"/>
    </xf>
    <xf numFmtId="49" fontId="36" fillId="45" borderId="12" xfId="115" applyNumberFormat="1" applyFont="1" applyFill="1" applyBorder="1" applyAlignment="1">
      <alignment horizontal="center" vertical="center" wrapText="1"/>
    </xf>
    <xf numFmtId="49" fontId="3" fillId="45" borderId="27" xfId="115" applyNumberFormat="1" applyFont="1" applyFill="1" applyBorder="1" applyAlignment="1">
      <alignment horizontal="center" vertical="center" wrapText="1"/>
    </xf>
    <xf numFmtId="49" fontId="36" fillId="46" borderId="12" xfId="115" applyNumberFormat="1" applyFont="1" applyFill="1" applyBorder="1" applyAlignment="1">
      <alignment horizontal="center" vertical="center" wrapText="1"/>
    </xf>
    <xf numFmtId="49" fontId="3" fillId="46" borderId="27" xfId="115" applyNumberFormat="1" applyFont="1" applyFill="1" applyBorder="1" applyAlignment="1">
      <alignment horizontal="center" vertical="center" wrapText="1"/>
    </xf>
    <xf numFmtId="49" fontId="36" fillId="47" borderId="12" xfId="115" applyNumberFormat="1" applyFont="1" applyFill="1" applyBorder="1" applyAlignment="1">
      <alignment horizontal="center" vertical="center" wrapText="1"/>
    </xf>
    <xf numFmtId="49" fontId="3" fillId="47" borderId="27" xfId="115" applyNumberFormat="1" applyFont="1" applyFill="1" applyBorder="1" applyAlignment="1">
      <alignment horizontal="center" vertical="center" wrapText="1"/>
    </xf>
    <xf numFmtId="49" fontId="3" fillId="48" borderId="27" xfId="115" applyNumberFormat="1" applyFont="1" applyFill="1" applyBorder="1" applyAlignment="1">
      <alignment horizontal="center" vertical="center" wrapText="1"/>
    </xf>
    <xf numFmtId="49" fontId="3" fillId="48" borderId="24" xfId="115" applyNumberFormat="1" applyFont="1" applyFill="1" applyBorder="1" applyAlignment="1">
      <alignment horizontal="center" vertical="center" wrapText="1"/>
    </xf>
    <xf numFmtId="49" fontId="3" fillId="48" borderId="12" xfId="115" applyNumberFormat="1" applyFont="1" applyFill="1" applyBorder="1" applyAlignment="1">
      <alignment horizontal="center" vertical="center" wrapText="1"/>
    </xf>
    <xf numFmtId="49" fontId="3" fillId="49" borderId="27" xfId="115" applyNumberFormat="1" applyFont="1" applyFill="1" applyBorder="1" applyAlignment="1">
      <alignment horizontal="center" vertical="center" wrapText="1"/>
    </xf>
    <xf numFmtId="49" fontId="3" fillId="49" borderId="12" xfId="115" applyNumberFormat="1" applyFont="1" applyFill="1" applyBorder="1" applyAlignment="1">
      <alignment horizontal="center" vertical="center" wrapText="1"/>
    </xf>
    <xf numFmtId="49" fontId="36" fillId="50" borderId="12" xfId="115" applyNumberFormat="1" applyFont="1" applyFill="1" applyBorder="1" applyAlignment="1">
      <alignment horizontal="center" vertical="center" wrapText="1"/>
    </xf>
    <xf numFmtId="49" fontId="3" fillId="50" borderId="27" xfId="115" applyNumberFormat="1" applyFont="1" applyFill="1" applyBorder="1" applyAlignment="1">
      <alignment horizontal="center" vertical="center" wrapText="1"/>
    </xf>
    <xf numFmtId="49" fontId="3" fillId="42" borderId="26" xfId="115" applyNumberFormat="1" applyFont="1" applyFill="1" applyBorder="1" applyAlignment="1">
      <alignment horizontal="center" vertical="center" wrapText="1"/>
    </xf>
    <xf numFmtId="49" fontId="3" fillId="42" borderId="24" xfId="115" applyNumberFormat="1" applyFont="1" applyFill="1" applyBorder="1" applyAlignment="1">
      <alignment horizontal="center" vertical="center" wrapText="1"/>
    </xf>
    <xf numFmtId="49" fontId="3" fillId="44" borderId="26" xfId="115" applyNumberFormat="1" applyFont="1" applyFill="1" applyBorder="1" applyAlignment="1">
      <alignment horizontal="center" vertical="center" wrapText="1"/>
    </xf>
    <xf numFmtId="49" fontId="3" fillId="44" borderId="24" xfId="115" applyNumberFormat="1" applyFont="1" applyFill="1" applyBorder="1" applyAlignment="1">
      <alignment horizontal="center" vertical="center" wrapText="1"/>
    </xf>
    <xf numFmtId="49" fontId="3" fillId="49" borderId="26" xfId="115" applyNumberFormat="1" applyFont="1" applyFill="1" applyBorder="1" applyAlignment="1">
      <alignment horizontal="center" vertical="center" wrapText="1"/>
    </xf>
    <xf numFmtId="49" fontId="3" fillId="49" borderId="24" xfId="115" applyNumberFormat="1" applyFont="1" applyFill="1" applyBorder="1" applyAlignment="1">
      <alignment horizontal="center" vertical="center" wrapText="1"/>
    </xf>
    <xf numFmtId="49" fontId="3" fillId="50" borderId="26" xfId="115" applyNumberFormat="1" applyFont="1" applyFill="1" applyBorder="1" applyAlignment="1">
      <alignment horizontal="center" vertical="center" wrapText="1"/>
    </xf>
    <xf numFmtId="49" fontId="3" fillId="50" borderId="24" xfId="115" applyNumberFormat="1" applyFont="1" applyFill="1" applyBorder="1" applyAlignment="1">
      <alignment horizontal="center" vertical="center" wrapText="1"/>
    </xf>
    <xf numFmtId="49" fontId="3" fillId="46" borderId="26" xfId="115" applyNumberFormat="1" applyFont="1" applyFill="1" applyBorder="1" applyAlignment="1">
      <alignment horizontal="center" vertical="center" wrapText="1"/>
    </xf>
    <xf numFmtId="49" fontId="3" fillId="46" borderId="24" xfId="115" applyNumberFormat="1" applyFont="1" applyFill="1" applyBorder="1" applyAlignment="1">
      <alignment horizontal="center" vertical="center" wrapText="1"/>
    </xf>
    <xf numFmtId="49" fontId="3" fillId="47" borderId="26" xfId="115" applyNumberFormat="1" applyFont="1" applyFill="1" applyBorder="1" applyAlignment="1">
      <alignment horizontal="center" vertical="center" wrapText="1"/>
    </xf>
    <xf numFmtId="49" fontId="3" fillId="47" borderId="24" xfId="115" applyNumberFormat="1" applyFont="1" applyFill="1" applyBorder="1" applyAlignment="1">
      <alignment horizontal="center" vertical="center" wrapText="1"/>
    </xf>
    <xf numFmtId="49" fontId="3" fillId="48" borderId="26" xfId="115" applyNumberFormat="1" applyFont="1" applyFill="1" applyBorder="1" applyAlignment="1">
      <alignment horizontal="center" vertical="center" wrapText="1"/>
    </xf>
    <xf numFmtId="49" fontId="3" fillId="40" borderId="26" xfId="115" applyNumberFormat="1" applyFont="1" applyFill="1" applyBorder="1" applyAlignment="1">
      <alignment horizontal="left" vertical="center" wrapText="1"/>
    </xf>
    <xf numFmtId="168" fontId="46" fillId="40" borderId="26" xfId="112" quotePrefix="1" applyNumberFormat="1" applyFont="1" applyFill="1" applyBorder="1" applyAlignment="1">
      <alignment horizontal="left" vertical="center" wrapText="1"/>
    </xf>
    <xf numFmtId="0" fontId="44" fillId="40" borderId="27" xfId="112" applyFont="1" applyFill="1" applyBorder="1"/>
    <xf numFmtId="0" fontId="44" fillId="40" borderId="24" xfId="112" applyFont="1" applyFill="1" applyBorder="1"/>
    <xf numFmtId="168" fontId="10" fillId="36" borderId="12" xfId="112" quotePrefix="1" applyNumberFormat="1" applyFont="1" applyFill="1" applyBorder="1" applyAlignment="1">
      <alignment horizontal="left" vertical="center" wrapText="1" indent="1"/>
    </xf>
    <xf numFmtId="167" fontId="6" fillId="40" borderId="26" xfId="112" applyNumberFormat="1" applyFont="1" applyFill="1" applyBorder="1" applyAlignment="1">
      <alignment horizontal="left"/>
    </xf>
    <xf numFmtId="0" fontId="3" fillId="40" borderId="27" xfId="112" applyFont="1" applyFill="1" applyBorder="1"/>
    <xf numFmtId="2" fontId="6" fillId="40" borderId="27" xfId="62" applyNumberFormat="1" applyFont="1" applyFill="1" applyBorder="1" applyAlignment="1">
      <alignment horizontal="center"/>
    </xf>
    <xf numFmtId="2" fontId="6" fillId="40" borderId="24" xfId="62" applyNumberFormat="1" applyFont="1" applyFill="1" applyBorder="1" applyAlignment="1">
      <alignment horizontal="center"/>
    </xf>
    <xf numFmtId="49" fontId="10" fillId="36" borderId="12" xfId="112" applyNumberFormat="1" applyFont="1" applyFill="1" applyBorder="1" applyAlignment="1">
      <alignment horizontal="left" indent="1"/>
    </xf>
    <xf numFmtId="49" fontId="10" fillId="32" borderId="12" xfId="112" applyNumberFormat="1" applyFont="1" applyFill="1" applyBorder="1" applyAlignment="1">
      <alignment horizontal="left" indent="1"/>
    </xf>
    <xf numFmtId="49" fontId="10" fillId="36" borderId="12" xfId="112" applyNumberFormat="1" applyFont="1" applyFill="1" applyBorder="1" applyAlignment="1">
      <alignment horizontal="left" wrapText="1" indent="1"/>
    </xf>
    <xf numFmtId="49" fontId="10" fillId="36" borderId="12" xfId="116" applyNumberFormat="1" applyFont="1" applyFill="1" applyBorder="1" applyAlignment="1">
      <alignment horizontal="left" vertical="center" wrapText="1" indent="1"/>
    </xf>
    <xf numFmtId="41" fontId="59" fillId="40" borderId="27" xfId="113" applyNumberFormat="1" applyFont="1" applyFill="1" applyBorder="1"/>
    <xf numFmtId="167" fontId="60" fillId="40" borderId="27" xfId="63" applyNumberFormat="1" applyFont="1" applyFill="1" applyBorder="1" applyAlignment="1">
      <alignment horizontal="center" vertical="center"/>
    </xf>
    <xf numFmtId="167" fontId="60" fillId="40" borderId="24" xfId="63" applyNumberFormat="1" applyFont="1" applyFill="1" applyBorder="1" applyAlignment="1">
      <alignment horizontal="center" vertical="center"/>
    </xf>
    <xf numFmtId="169" fontId="6" fillId="35" borderId="12" xfId="115" applyNumberFormat="1" applyFont="1" applyFill="1" applyBorder="1" applyAlignment="1">
      <alignment horizontal="left" indent="1"/>
    </xf>
    <xf numFmtId="169" fontId="6" fillId="7" borderId="12" xfId="115" applyNumberFormat="1" applyFont="1" applyFill="1" applyBorder="1" applyAlignment="1">
      <alignment horizontal="left" indent="1"/>
    </xf>
    <xf numFmtId="49" fontId="10" fillId="36" borderId="12" xfId="115" applyNumberFormat="1" applyFont="1" applyFill="1" applyBorder="1" applyAlignment="1">
      <alignment horizontal="left" vertical="center" wrapText="1" indent="1"/>
    </xf>
    <xf numFmtId="49" fontId="36" fillId="36" borderId="12" xfId="115" applyNumberFormat="1" applyFont="1" applyFill="1" applyBorder="1" applyAlignment="1">
      <alignment horizontal="left" vertical="center" wrapText="1" indent="1"/>
    </xf>
    <xf numFmtId="0" fontId="40" fillId="0" borderId="12" xfId="0" applyNumberFormat="1" applyFont="1" applyFill="1" applyBorder="1" applyAlignment="1" applyProtection="1">
      <alignment horizontal="center" wrapText="1"/>
      <protection locked="0"/>
    </xf>
    <xf numFmtId="0" fontId="40" fillId="51" borderId="12" xfId="0" applyNumberFormat="1" applyFont="1" applyFill="1" applyBorder="1" applyAlignment="1" applyProtection="1">
      <protection locked="0"/>
    </xf>
    <xf numFmtId="0" fontId="40" fillId="52" borderId="12" xfId="0" applyNumberFormat="1" applyFont="1" applyFill="1" applyBorder="1" applyAlignment="1" applyProtection="1">
      <protection locked="0"/>
    </xf>
    <xf numFmtId="49" fontId="3" fillId="40" borderId="26" xfId="117" applyNumberFormat="1" applyFont="1" applyFill="1" applyBorder="1" applyAlignment="1">
      <alignment horizontal="left" vertical="center" wrapText="1"/>
    </xf>
    <xf numFmtId="169" fontId="61" fillId="7" borderId="12" xfId="115" applyNumberFormat="1" applyFont="1" applyFill="1" applyBorder="1" applyAlignment="1">
      <alignment horizontal="left" indent="1"/>
    </xf>
    <xf numFmtId="167" fontId="60" fillId="40" borderId="26" xfId="113" applyNumberFormat="1" applyFont="1" applyFill="1" applyBorder="1" applyAlignment="1">
      <alignment horizontal="left" indent="1"/>
    </xf>
    <xf numFmtId="43" fontId="57" fillId="7" borderId="12" xfId="62" applyFont="1" applyFill="1" applyBorder="1" applyAlignment="1">
      <alignment horizontal="right" indent="1"/>
    </xf>
    <xf numFmtId="167" fontId="6" fillId="40" borderId="26" xfId="112" applyNumberFormat="1" applyFont="1" applyFill="1" applyBorder="1" applyAlignment="1">
      <alignment horizontal="left" indent="1"/>
    </xf>
    <xf numFmtId="0" fontId="58" fillId="36" borderId="33" xfId="112" applyFont="1" applyFill="1" applyBorder="1" applyAlignment="1">
      <alignment horizontal="left" indent="1"/>
    </xf>
    <xf numFmtId="0" fontId="62" fillId="36" borderId="21" xfId="112" applyFont="1" applyFill="1" applyBorder="1" applyAlignment="1">
      <alignment horizontal="left" indent="1"/>
    </xf>
    <xf numFmtId="0" fontId="58" fillId="36" borderId="21" xfId="112" applyFont="1" applyFill="1" applyBorder="1" applyAlignment="1">
      <alignment horizontal="left" indent="1"/>
    </xf>
    <xf numFmtId="0" fontId="58" fillId="36" borderId="22" xfId="112" applyFont="1" applyFill="1" applyBorder="1" applyAlignment="1">
      <alignment horizontal="left" indent="1"/>
    </xf>
    <xf numFmtId="0" fontId="63" fillId="36" borderId="24" xfId="108" applyFont="1" applyFill="1" applyBorder="1"/>
    <xf numFmtId="0" fontId="9" fillId="9" borderId="0" xfId="108" applyFont="1" applyBorder="1"/>
    <xf numFmtId="0" fontId="1" fillId="9" borderId="0" xfId="108" applyBorder="1"/>
    <xf numFmtId="164" fontId="3" fillId="7" borderId="0" xfId="80" applyFont="1" applyFill="1" applyBorder="1" applyAlignment="1">
      <protection locked="0"/>
    </xf>
    <xf numFmtId="164" fontId="3" fillId="7" borderId="14" xfId="80" applyFont="1" applyFill="1" applyBorder="1" applyAlignment="1">
      <protection locked="0"/>
    </xf>
    <xf numFmtId="164" fontId="3" fillId="13" borderId="11" xfId="51" applyFont="1" applyBorder="1" applyAlignment="1"/>
    <xf numFmtId="164" fontId="3" fillId="13" borderId="15" xfId="51" applyFont="1" applyBorder="1" applyAlignment="1"/>
    <xf numFmtId="164" fontId="3" fillId="7" borderId="21" xfId="80" applyFont="1" applyFill="1" applyBorder="1" applyAlignment="1">
      <alignment horizontal="left" indent="1"/>
      <protection locked="0"/>
    </xf>
    <xf numFmtId="164" fontId="3" fillId="36" borderId="0" xfId="80" applyFont="1" applyFill="1" applyBorder="1" applyAlignment="1">
      <protection locked="0"/>
    </xf>
    <xf numFmtId="164" fontId="3" fillId="36" borderId="14" xfId="80" applyFont="1" applyFill="1" applyBorder="1" applyAlignment="1">
      <protection locked="0"/>
    </xf>
    <xf numFmtId="164" fontId="62" fillId="36" borderId="21" xfId="80" applyFont="1" applyFill="1" applyBorder="1" applyAlignment="1">
      <alignment horizontal="left" indent="1"/>
      <protection locked="0"/>
    </xf>
    <xf numFmtId="164" fontId="3" fillId="13" borderId="22" xfId="51" applyFont="1" applyBorder="1" applyAlignment="1">
      <alignment horizontal="left" indent="1"/>
    </xf>
    <xf numFmtId="0" fontId="64" fillId="36" borderId="21" xfId="112" applyFont="1" applyFill="1" applyBorder="1" applyAlignment="1">
      <alignment horizontal="left" indent="1"/>
    </xf>
    <xf numFmtId="0" fontId="63" fillId="36" borderId="26" xfId="108" applyFont="1" applyFill="1" applyBorder="1" applyAlignment="1">
      <alignment horizontal="left" indent="1"/>
    </xf>
    <xf numFmtId="0" fontId="9" fillId="9" borderId="0" xfId="108" applyFont="1" applyBorder="1" applyAlignment="1">
      <alignment horizontal="left" indent="1"/>
    </xf>
    <xf numFmtId="0" fontId="1" fillId="9" borderId="0" xfId="108" applyBorder="1" applyAlignment="1">
      <alignment horizontal="left" indent="1"/>
    </xf>
    <xf numFmtId="169" fontId="57" fillId="7" borderId="12" xfId="115" applyNumberFormat="1" applyFont="1" applyFill="1" applyBorder="1"/>
    <xf numFmtId="169" fontId="57" fillId="7" borderId="12" xfId="115" applyNumberFormat="1" applyFont="1" applyFill="1" applyBorder="1" applyAlignment="1">
      <alignment horizontal="right" wrapText="1" indent="1"/>
    </xf>
    <xf numFmtId="9" fontId="57" fillId="7" borderId="12" xfId="124" applyFont="1" applyFill="1" applyBorder="1" applyAlignment="1"/>
    <xf numFmtId="172" fontId="0" fillId="0" borderId="0" xfId="62" applyNumberFormat="1" applyFont="1"/>
    <xf numFmtId="174" fontId="6" fillId="13" borderId="12" xfId="62" applyNumberFormat="1" applyFont="1" applyFill="1" applyBorder="1" applyAlignment="1">
      <alignment horizontal="right"/>
    </xf>
    <xf numFmtId="174" fontId="57" fillId="7" borderId="12" xfId="62" applyNumberFormat="1" applyFont="1" applyFill="1" applyBorder="1" applyAlignment="1">
      <alignment horizontal="right"/>
    </xf>
    <xf numFmtId="174" fontId="3" fillId="13" borderId="12" xfId="62" applyNumberFormat="1" applyFont="1" applyFill="1" applyBorder="1" applyAlignment="1">
      <alignment horizontal="right"/>
    </xf>
    <xf numFmtId="174" fontId="6" fillId="40" borderId="27" xfId="62" applyNumberFormat="1" applyFont="1" applyFill="1" applyBorder="1" applyAlignment="1">
      <alignment horizontal="center"/>
    </xf>
    <xf numFmtId="174" fontId="6" fillId="40" borderId="24" xfId="62" applyNumberFormat="1" applyFont="1" applyFill="1" applyBorder="1" applyAlignment="1">
      <alignment horizontal="center"/>
    </xf>
    <xf numFmtId="174" fontId="57" fillId="7" borderId="12" xfId="62" applyNumberFormat="1" applyFont="1" applyFill="1" applyBorder="1" applyAlignment="1">
      <alignment horizontal="right" indent="1"/>
    </xf>
    <xf numFmtId="174" fontId="57" fillId="7" borderId="24" xfId="62" applyNumberFormat="1" applyFont="1" applyFill="1" applyBorder="1" applyAlignment="1">
      <alignment horizontal="right"/>
    </xf>
    <xf numFmtId="174" fontId="57" fillId="7" borderId="12" xfId="62" applyNumberFormat="1" applyFont="1" applyFill="1" applyBorder="1" applyAlignment="1">
      <alignment horizontal="left" indent="1"/>
    </xf>
    <xf numFmtId="174" fontId="36" fillId="13" borderId="26" xfId="115" applyNumberFormat="1" applyFont="1" applyFill="1" applyBorder="1" applyAlignment="1">
      <alignment horizontal="right"/>
    </xf>
    <xf numFmtId="174" fontId="10" fillId="36" borderId="12" xfId="112" quotePrefix="1" applyNumberFormat="1" applyFont="1" applyFill="1" applyBorder="1" applyAlignment="1">
      <alignment horizontal="right" vertical="center" wrapText="1"/>
    </xf>
    <xf numFmtId="174" fontId="57" fillId="7" borderId="12" xfId="62" applyNumberFormat="1" applyFont="1" applyFill="1" applyBorder="1" applyAlignment="1"/>
    <xf numFmtId="174" fontId="57" fillId="7" borderId="12" xfId="124" applyNumberFormat="1" applyFont="1" applyFill="1" applyBorder="1" applyAlignment="1"/>
    <xf numFmtId="174" fontId="6" fillId="51" borderId="12" xfId="124" applyNumberFormat="1" applyFont="1" applyFill="1" applyBorder="1" applyAlignment="1"/>
    <xf numFmtId="174" fontId="57" fillId="7" borderId="12" xfId="115" applyNumberFormat="1" applyFont="1" applyFill="1" applyBorder="1" applyAlignment="1">
      <alignment horizontal="left" indent="1"/>
    </xf>
    <xf numFmtId="174" fontId="6" fillId="13" borderId="12" xfId="124" applyNumberFormat="1" applyFont="1" applyFill="1" applyBorder="1" applyAlignment="1"/>
    <xf numFmtId="174" fontId="10" fillId="36" borderId="26" xfId="113" applyNumberFormat="1" applyFont="1" applyFill="1" applyBorder="1" applyAlignment="1">
      <alignment horizontal="left" indent="1"/>
    </xf>
    <xf numFmtId="174" fontId="38" fillId="13" borderId="12" xfId="62" applyNumberFormat="1" applyFont="1" applyFill="1" applyBorder="1" applyAlignment="1"/>
    <xf numFmtId="174" fontId="10" fillId="38" borderId="12" xfId="113" applyNumberFormat="1" applyFont="1" applyFill="1" applyBorder="1" applyAlignment="1">
      <alignment horizontal="left" indent="1"/>
    </xf>
    <xf numFmtId="174" fontId="60" fillId="40" borderId="26" xfId="113" applyNumberFormat="1" applyFont="1" applyFill="1" applyBorder="1" applyAlignment="1">
      <alignment horizontal="left" indent="1"/>
    </xf>
    <xf numFmtId="174" fontId="59" fillId="40" borderId="27" xfId="113" applyNumberFormat="1" applyFont="1" applyFill="1" applyBorder="1"/>
    <xf numFmtId="174" fontId="60" fillId="40" borderId="24" xfId="62" applyNumberFormat="1" applyFont="1" applyFill="1" applyBorder="1" applyAlignment="1">
      <alignment horizontal="center" vertical="center"/>
    </xf>
    <xf numFmtId="174" fontId="37" fillId="13" borderId="12" xfId="62" applyNumberFormat="1" applyFont="1" applyFill="1" applyBorder="1" applyAlignment="1"/>
    <xf numFmtId="174" fontId="1" fillId="9" borderId="0" xfId="112" applyNumberFormat="1"/>
    <xf numFmtId="174" fontId="4" fillId="9" borderId="0" xfId="112" applyNumberFormat="1" applyFont="1"/>
    <xf numFmtId="174" fontId="3" fillId="9" borderId="0" xfId="112" applyNumberFormat="1" applyFont="1" applyBorder="1" applyAlignment="1">
      <alignment horizontal="left"/>
    </xf>
    <xf numFmtId="174" fontId="6" fillId="9" borderId="0" xfId="112" applyNumberFormat="1" applyFont="1" applyBorder="1" applyAlignment="1">
      <alignment horizontal="center"/>
    </xf>
    <xf numFmtId="174" fontId="36" fillId="36" borderId="25" xfId="112" applyNumberFormat="1" applyFont="1" applyFill="1" applyBorder="1" applyAlignment="1">
      <alignment horizontal="center" vertical="center" wrapText="1"/>
    </xf>
    <xf numFmtId="174" fontId="36" fillId="36" borderId="12" xfId="112" applyNumberFormat="1" applyFont="1" applyFill="1" applyBorder="1" applyAlignment="1">
      <alignment horizontal="center" vertical="center" wrapText="1"/>
    </xf>
    <xf numFmtId="174" fontId="6" fillId="7" borderId="12" xfId="62" applyNumberFormat="1" applyFont="1" applyFill="1" applyBorder="1" applyAlignment="1">
      <alignment horizontal="right" indent="1"/>
    </xf>
    <xf numFmtId="174" fontId="6" fillId="7" borderId="12" xfId="117" applyNumberFormat="1" applyFont="1" applyFill="1" applyBorder="1" applyAlignment="1">
      <alignment horizontal="right" indent="1"/>
    </xf>
    <xf numFmtId="174" fontId="57" fillId="7" borderId="12" xfId="117" applyNumberFormat="1" applyFont="1" applyFill="1" applyBorder="1" applyAlignment="1">
      <alignment horizontal="right"/>
    </xf>
    <xf numFmtId="174" fontId="6" fillId="35" borderId="12" xfId="62" applyNumberFormat="1" applyFont="1" applyFill="1" applyBorder="1" applyAlignment="1">
      <alignment horizontal="right"/>
    </xf>
    <xf numFmtId="174" fontId="6" fillId="7" borderId="12" xfId="117" applyNumberFormat="1" applyFont="1" applyFill="1" applyBorder="1" applyAlignment="1">
      <alignment horizontal="right"/>
    </xf>
    <xf numFmtId="174" fontId="6" fillId="13" borderId="12" xfId="117" applyNumberFormat="1" applyFont="1" applyFill="1" applyBorder="1" applyAlignment="1">
      <alignment horizontal="right"/>
    </xf>
    <xf numFmtId="174" fontId="10" fillId="32" borderId="0" xfId="0" applyNumberFormat="1" applyFont="1" applyFill="1" applyBorder="1" applyAlignment="1">
      <alignment horizontal="left" vertical="center" wrapText="1"/>
    </xf>
    <xf numFmtId="174" fontId="3" fillId="13" borderId="12" xfId="117" applyNumberFormat="1" applyFont="1" applyFill="1" applyBorder="1" applyAlignment="1">
      <alignment horizontal="right"/>
    </xf>
    <xf numFmtId="174" fontId="57" fillId="7" borderId="12" xfId="124" applyNumberFormat="1" applyFont="1" applyFill="1" applyBorder="1" applyAlignment="1">
      <alignment horizontal="left" indent="1"/>
    </xf>
    <xf numFmtId="174" fontId="3" fillId="13" borderId="12" xfId="115" applyNumberFormat="1" applyFont="1" applyFill="1" applyBorder="1" applyAlignment="1">
      <alignment horizontal="right"/>
    </xf>
    <xf numFmtId="167" fontId="6" fillId="13" borderId="12" xfId="117" applyNumberFormat="1" applyFont="1" applyFill="1" applyBorder="1" applyAlignment="1">
      <alignment horizontal="right" vertical="center"/>
    </xf>
    <xf numFmtId="174" fontId="6" fillId="13" borderId="12" xfId="62" applyNumberFormat="1" applyFont="1" applyFill="1" applyBorder="1" applyAlignment="1">
      <alignment horizontal="right" vertical="center"/>
    </xf>
    <xf numFmtId="0" fontId="0" fillId="0" borderId="0" xfId="0" applyAlignment="1">
      <alignment vertical="center"/>
    </xf>
    <xf numFmtId="0" fontId="44" fillId="35" borderId="0" xfId="112" applyFont="1" applyFill="1" applyAlignment="1">
      <alignment wrapText="1"/>
    </xf>
    <xf numFmtId="0" fontId="1" fillId="9" borderId="0" xfId="115" applyAlignment="1">
      <alignment wrapText="1"/>
    </xf>
    <xf numFmtId="49" fontId="6" fillId="9" borderId="0" xfId="115" applyNumberFormat="1" applyFont="1" applyAlignment="1">
      <alignment wrapText="1"/>
    </xf>
    <xf numFmtId="49" fontId="36" fillId="36" borderId="12" xfId="115" applyNumberFormat="1" applyFont="1" applyFill="1" applyBorder="1" applyAlignment="1">
      <alignment horizontal="center" wrapText="1"/>
    </xf>
    <xf numFmtId="174" fontId="10" fillId="36" borderId="12" xfId="112" applyNumberFormat="1" applyFont="1" applyFill="1" applyBorder="1" applyAlignment="1">
      <alignment horizontal="left" wrapText="1"/>
    </xf>
    <xf numFmtId="174" fontId="57" fillId="7" borderId="12" xfId="115" applyNumberFormat="1" applyFont="1" applyFill="1" applyBorder="1" applyAlignment="1">
      <alignment horizontal="left" wrapText="1"/>
    </xf>
    <xf numFmtId="174" fontId="57" fillId="7" borderId="12" xfId="62" applyNumberFormat="1" applyFont="1" applyFill="1" applyBorder="1" applyAlignment="1">
      <alignment horizontal="left" wrapText="1"/>
    </xf>
    <xf numFmtId="4" fontId="57" fillId="7" borderId="12" xfId="62" applyNumberFormat="1" applyFont="1" applyFill="1" applyBorder="1" applyAlignment="1">
      <alignment horizontal="right"/>
    </xf>
    <xf numFmtId="168" fontId="6" fillId="40" borderId="24" xfId="0" applyNumberFormat="1" applyFont="1" applyFill="1" applyBorder="1" applyAlignment="1">
      <alignment horizontal="left" vertical="center" wrapText="1"/>
    </xf>
    <xf numFmtId="168" fontId="10" fillId="36" borderId="12" xfId="0" applyNumberFormat="1" applyFont="1" applyFill="1" applyBorder="1" applyAlignment="1">
      <alignment horizontal="left" vertical="center" wrapText="1"/>
    </xf>
    <xf numFmtId="173" fontId="6" fillId="13" borderId="12" xfId="62" applyNumberFormat="1" applyFont="1" applyFill="1" applyBorder="1" applyAlignment="1">
      <alignment horizontal="right" vertical="center"/>
    </xf>
    <xf numFmtId="49" fontId="10" fillId="36" borderId="12" xfId="117" applyNumberFormat="1" applyFont="1" applyFill="1" applyBorder="1" applyAlignment="1">
      <alignment horizontal="left" vertical="center" wrapText="1"/>
    </xf>
    <xf numFmtId="166" fontId="57" fillId="7" borderId="12" xfId="62" applyNumberFormat="1" applyFont="1" applyFill="1" applyBorder="1" applyAlignment="1">
      <alignment horizontal="right" vertical="center"/>
    </xf>
    <xf numFmtId="166" fontId="3" fillId="13" borderId="12" xfId="62" applyNumberFormat="1" applyFont="1" applyFill="1" applyBorder="1" applyAlignment="1">
      <alignment horizontal="right" vertical="center"/>
    </xf>
    <xf numFmtId="166" fontId="6" fillId="13" borderId="12" xfId="62" applyNumberFormat="1" applyFont="1" applyFill="1" applyBorder="1" applyAlignment="1">
      <alignment horizontal="right" vertical="center"/>
    </xf>
    <xf numFmtId="166" fontId="6" fillId="35" borderId="12" xfId="62" applyNumberFormat="1" applyFont="1" applyFill="1" applyBorder="1" applyAlignment="1">
      <alignment horizontal="right" vertical="center"/>
    </xf>
    <xf numFmtId="14" fontId="65" fillId="0" borderId="0" xfId="0" applyNumberFormat="1" applyFont="1"/>
    <xf numFmtId="166" fontId="57" fillId="7" borderId="12" xfId="62" applyNumberFormat="1" applyFont="1" applyFill="1" applyBorder="1" applyAlignment="1">
      <alignment horizontal="right"/>
    </xf>
    <xf numFmtId="166" fontId="3" fillId="13" borderId="12" xfId="62" applyNumberFormat="1" applyFont="1" applyFill="1" applyBorder="1" applyAlignment="1">
      <alignment horizontal="right"/>
    </xf>
    <xf numFmtId="166" fontId="6" fillId="13" borderId="12" xfId="62" applyNumberFormat="1" applyFont="1" applyFill="1" applyBorder="1" applyAlignment="1">
      <alignment horizontal="right"/>
    </xf>
    <xf numFmtId="166" fontId="6" fillId="35" borderId="12" xfId="62" applyNumberFormat="1" applyFont="1" applyFill="1" applyBorder="1" applyAlignment="1">
      <alignment horizontal="right"/>
    </xf>
    <xf numFmtId="166" fontId="38" fillId="13" borderId="12" xfId="62" applyNumberFormat="1" applyFont="1" applyFill="1" applyBorder="1" applyAlignment="1">
      <alignment vertical="center"/>
    </xf>
    <xf numFmtId="166" fontId="40" fillId="35" borderId="0" xfId="62" applyNumberFormat="1" applyFont="1" applyFill="1" applyBorder="1" applyAlignment="1" applyProtection="1">
      <alignment horizontal="right" vertical="center"/>
      <protection locked="0"/>
    </xf>
    <xf numFmtId="166" fontId="6" fillId="7" borderId="12" xfId="62" applyNumberFormat="1" applyFont="1" applyFill="1" applyBorder="1" applyAlignment="1">
      <alignment horizontal="right" vertical="center"/>
    </xf>
    <xf numFmtId="166" fontId="3" fillId="40" borderId="27" xfId="62" applyNumberFormat="1" applyFont="1" applyFill="1" applyBorder="1" applyAlignment="1">
      <alignment horizontal="center" vertical="center" wrapText="1"/>
    </xf>
    <xf numFmtId="166" fontId="3" fillId="40" borderId="24" xfId="62" applyNumberFormat="1" applyFont="1" applyFill="1" applyBorder="1" applyAlignment="1">
      <alignment horizontal="center" vertical="center" wrapText="1"/>
    </xf>
    <xf numFmtId="166" fontId="37" fillId="13" borderId="12" xfId="62" applyNumberFormat="1" applyFont="1" applyFill="1" applyBorder="1" applyAlignment="1">
      <alignment vertical="center"/>
    </xf>
    <xf numFmtId="166" fontId="6" fillId="35" borderId="24" xfId="62" applyNumberFormat="1" applyFont="1" applyFill="1" applyBorder="1" applyAlignment="1">
      <alignment horizontal="right"/>
    </xf>
    <xf numFmtId="166" fontId="6" fillId="40" borderId="27" xfId="62" applyNumberFormat="1" applyFont="1" applyFill="1" applyBorder="1" applyAlignment="1">
      <alignment horizontal="center"/>
    </xf>
    <xf numFmtId="166" fontId="57" fillId="7" borderId="12" xfId="62" applyNumberFormat="1" applyFont="1" applyFill="1" applyBorder="1" applyAlignment="1">
      <alignment horizontal="right" indent="1"/>
    </xf>
    <xf numFmtId="166" fontId="6" fillId="13" borderId="12" xfId="62" applyNumberFormat="1" applyFont="1" applyFill="1" applyBorder="1" applyAlignment="1"/>
    <xf numFmtId="166" fontId="6" fillId="51" borderId="12" xfId="62" applyNumberFormat="1" applyFont="1" applyFill="1" applyBorder="1" applyAlignment="1"/>
    <xf numFmtId="166" fontId="57" fillId="7" borderId="12" xfId="62" applyNumberFormat="1" applyFont="1" applyFill="1" applyBorder="1" applyAlignment="1"/>
    <xf numFmtId="166" fontId="38" fillId="13" borderId="12" xfId="62" applyNumberFormat="1" applyFont="1" applyFill="1" applyBorder="1" applyAlignment="1"/>
    <xf numFmtId="166" fontId="60" fillId="40" borderId="27" xfId="62" applyNumberFormat="1" applyFont="1" applyFill="1" applyBorder="1" applyAlignment="1">
      <alignment horizontal="center" vertical="center"/>
    </xf>
    <xf numFmtId="166" fontId="57" fillId="7" borderId="12" xfId="62" applyNumberFormat="1" applyFont="1" applyFill="1" applyBorder="1"/>
    <xf numFmtId="166" fontId="37" fillId="13" borderId="12" xfId="62" applyNumberFormat="1" applyFont="1" applyFill="1" applyBorder="1" applyAlignment="1"/>
    <xf numFmtId="166" fontId="57" fillId="7" borderId="12" xfId="62" applyNumberFormat="1" applyFont="1" applyFill="1" applyBorder="1" applyAlignment="1">
      <alignment horizontal="left" indent="1"/>
    </xf>
    <xf numFmtId="174" fontId="57" fillId="7" borderId="12" xfId="62" applyNumberFormat="1" applyFont="1" applyFill="1" applyBorder="1" applyAlignment="1">
      <alignment horizontal="left" indent="1"/>
    </xf>
    <xf numFmtId="166" fontId="6" fillId="7" borderId="12" xfId="62" applyNumberFormat="1" applyFont="1" applyFill="1" applyBorder="1" applyAlignment="1">
      <alignment horizontal="right"/>
    </xf>
    <xf numFmtId="166" fontId="40" fillId="35" borderId="0" xfId="62" applyNumberFormat="1" applyFont="1" applyFill="1" applyBorder="1" applyAlignment="1" applyProtection="1">
      <alignment horizontal="right"/>
      <protection locked="0"/>
    </xf>
    <xf numFmtId="166" fontId="40" fillId="35" borderId="34" xfId="62" applyNumberFormat="1" applyFont="1" applyFill="1" applyBorder="1" applyAlignment="1" applyProtection="1">
      <alignment horizontal="right"/>
      <protection locked="0"/>
    </xf>
    <xf numFmtId="43" fontId="57" fillId="7" borderId="24" xfId="62" applyFont="1" applyFill="1" applyBorder="1" applyAlignment="1">
      <alignment horizontal="center"/>
    </xf>
    <xf numFmtId="49" fontId="57" fillId="7" borderId="12" xfId="63" applyNumberFormat="1" applyFont="1" applyFill="1" applyBorder="1" applyAlignment="1">
      <alignment horizontal="right" indent="1"/>
    </xf>
    <xf numFmtId="174" fontId="6" fillId="7" borderId="12" xfId="62" applyNumberFormat="1" applyFont="1" applyFill="1" applyBorder="1" applyAlignment="1">
      <alignment horizontal="right" vertical="center"/>
    </xf>
    <xf numFmtId="174" fontId="6" fillId="7" borderId="12" xfId="117" applyNumberFormat="1" applyFont="1" applyFill="1" applyBorder="1" applyAlignment="1">
      <alignment horizontal="right" vertical="center" wrapText="1"/>
    </xf>
    <xf numFmtId="174" fontId="57" fillId="7" borderId="12" xfId="117" applyNumberFormat="1" applyFont="1" applyFill="1" applyBorder="1" applyAlignment="1">
      <alignment horizontal="right" vertical="center"/>
    </xf>
    <xf numFmtId="4" fontId="57" fillId="7" borderId="12" xfId="62" applyNumberFormat="1" applyFont="1" applyFill="1" applyBorder="1" applyAlignment="1">
      <alignment horizontal="right" vertical="center"/>
    </xf>
    <xf numFmtId="174" fontId="6" fillId="7" borderId="12" xfId="117" applyNumberFormat="1" applyFont="1" applyFill="1" applyBorder="1" applyAlignment="1">
      <alignment horizontal="right" vertical="center"/>
    </xf>
    <xf numFmtId="171" fontId="57" fillId="7" borderId="12" xfId="63" applyNumberFormat="1" applyFont="1" applyFill="1" applyBorder="1" applyAlignment="1">
      <alignment horizontal="left" indent="1"/>
    </xf>
    <xf numFmtId="167" fontId="6" fillId="38" borderId="12" xfId="112" applyNumberFormat="1" applyFont="1" applyFill="1" applyBorder="1" applyAlignment="1">
      <alignment horizontal="right" indent="1"/>
    </xf>
    <xf numFmtId="167" fontId="6" fillId="40" borderId="26" xfId="112" applyNumberFormat="1" applyFont="1" applyFill="1" applyBorder="1" applyAlignment="1">
      <alignment horizontal="right" indent="1"/>
    </xf>
    <xf numFmtId="0" fontId="6" fillId="9" borderId="0" xfId="113"/>
    <xf numFmtId="0" fontId="7" fillId="0" borderId="12" xfId="103" applyFont="1" applyFill="1" applyBorder="1" applyAlignment="1">
      <alignment horizontal="center" vertical="center" wrapText="1"/>
    </xf>
    <xf numFmtId="0" fontId="7" fillId="0" borderId="12" xfId="103" applyFont="1" applyFill="1" applyBorder="1" applyAlignment="1">
      <alignment horizontal="left" vertical="center" wrapText="1"/>
    </xf>
    <xf numFmtId="0" fontId="8" fillId="0" borderId="12" xfId="103" applyFont="1" applyFill="1" applyBorder="1" applyAlignment="1">
      <alignment horizontal="center" vertical="center" wrapText="1"/>
    </xf>
    <xf numFmtId="0" fontId="8" fillId="0" borderId="12" xfId="103" applyFont="1" applyFill="1" applyBorder="1" applyAlignment="1">
      <alignment horizontal="left" vertical="center" wrapText="1"/>
    </xf>
    <xf numFmtId="0" fontId="8" fillId="0" borderId="0" xfId="103" applyFont="1" applyFill="1" applyAlignment="1">
      <alignment horizontal="center" vertical="center" wrapText="1"/>
    </xf>
    <xf numFmtId="0" fontId="8" fillId="0" borderId="0" xfId="103" applyFont="1" applyFill="1" applyAlignment="1">
      <alignment horizontal="left" vertical="center" wrapText="1"/>
    </xf>
    <xf numFmtId="166" fontId="6" fillId="13" borderId="12" xfId="62" applyNumberFormat="1" applyFont="1" applyFill="1" applyBorder="1" applyAlignment="1">
      <alignment vertical="center"/>
    </xf>
    <xf numFmtId="9" fontId="57" fillId="7" borderId="12" xfId="124" applyFont="1" applyFill="1" applyBorder="1" applyAlignment="1">
      <alignment vertical="center"/>
    </xf>
    <xf numFmtId="166" fontId="57" fillId="7" borderId="12" xfId="62" applyNumberFormat="1" applyFont="1" applyFill="1" applyBorder="1" applyAlignment="1">
      <alignment vertical="center"/>
    </xf>
    <xf numFmtId="49" fontId="57" fillId="7" borderId="12" xfId="63" applyNumberFormat="1" applyFont="1" applyFill="1" applyBorder="1" applyAlignment="1">
      <alignment horizontal="right" vertical="center" indent="1"/>
    </xf>
    <xf numFmtId="174" fontId="57" fillId="7" borderId="12" xfId="69" applyNumberFormat="1" applyFont="1" applyFill="1" applyBorder="1" applyAlignment="1">
      <alignment horizontal="right" indent="1"/>
    </xf>
    <xf numFmtId="49" fontId="57" fillId="7" borderId="30" xfId="118" applyNumberFormat="1" applyFont="1" applyFill="1" applyBorder="1" applyAlignment="1">
      <alignment horizontal="right" vertical="center"/>
    </xf>
    <xf numFmtId="49" fontId="36" fillId="36" borderId="30" xfId="117" applyNumberFormat="1" applyFont="1" applyFill="1" applyBorder="1" applyAlignment="1">
      <alignment horizontal="center" vertical="center" wrapText="1"/>
    </xf>
    <xf numFmtId="49" fontId="36" fillId="36" borderId="0" xfId="117" applyNumberFormat="1" applyFont="1" applyFill="1" applyBorder="1" applyAlignment="1">
      <alignment horizontal="center" vertical="center" wrapText="1"/>
    </xf>
    <xf numFmtId="0" fontId="8" fillId="0" borderId="0" xfId="103" applyFont="1"/>
    <xf numFmtId="0" fontId="8" fillId="0" borderId="0" xfId="103" applyFont="1" applyFill="1" applyAlignment="1">
      <alignment vertical="center"/>
    </xf>
    <xf numFmtId="0" fontId="8" fillId="0" borderId="0" xfId="103" applyFont="1" applyFill="1"/>
    <xf numFmtId="0" fontId="8" fillId="0" borderId="0" xfId="103" applyFont="1" applyAlignment="1">
      <alignment horizontal="left" vertical="center" wrapText="1"/>
    </xf>
    <xf numFmtId="1" fontId="57" fillId="7" borderId="24" xfId="112" applyNumberFormat="1" applyFont="1" applyFill="1" applyBorder="1" applyAlignment="1">
      <alignment horizontal="center"/>
    </xf>
    <xf numFmtId="10" fontId="3" fillId="13" borderId="12" xfId="124" applyNumberFormat="1" applyFont="1" applyFill="1" applyBorder="1" applyAlignment="1">
      <alignment horizontal="right"/>
    </xf>
    <xf numFmtId="3" fontId="57" fillId="7" borderId="12" xfId="62" applyNumberFormat="1" applyFont="1" applyFill="1" applyBorder="1" applyAlignment="1">
      <alignment horizontal="right" vertical="center"/>
    </xf>
    <xf numFmtId="49" fontId="36" fillId="36" borderId="0" xfId="117" applyNumberFormat="1" applyFont="1" applyFill="1" applyBorder="1" applyAlignment="1">
      <alignment vertical="center" wrapText="1"/>
    </xf>
    <xf numFmtId="175" fontId="38" fillId="13" borderId="12" xfId="62" applyNumberFormat="1" applyFont="1" applyFill="1" applyBorder="1" applyAlignment="1">
      <alignment vertical="center"/>
    </xf>
    <xf numFmtId="0" fontId="2" fillId="0" borderId="0" xfId="113" applyFont="1" applyFill="1" applyAlignment="1"/>
    <xf numFmtId="0" fontId="35" fillId="9" borderId="0" xfId="111" applyFont="1" applyFill="1" applyBorder="1" applyAlignment="1"/>
    <xf numFmtId="0" fontId="43" fillId="35" borderId="0" xfId="113" applyFont="1" applyFill="1"/>
    <xf numFmtId="0" fontId="44" fillId="35" borderId="0" xfId="113" applyFont="1" applyFill="1"/>
    <xf numFmtId="14" fontId="43" fillId="35" borderId="0" xfId="113" applyNumberFormat="1" applyFont="1" applyFill="1"/>
    <xf numFmtId="14" fontId="43" fillId="35" borderId="0" xfId="113" applyNumberFormat="1" applyFont="1" applyFill="1" applyAlignment="1">
      <alignment horizontal="left"/>
    </xf>
    <xf numFmtId="0" fontId="51" fillId="9" borderId="0" xfId="109" applyFont="1"/>
    <xf numFmtId="0" fontId="2" fillId="9" borderId="0" xfId="113" applyFont="1"/>
    <xf numFmtId="0" fontId="48" fillId="0" borderId="35" xfId="103" applyFont="1" applyBorder="1" applyAlignment="1">
      <alignment horizontal="center" vertical="center" wrapText="1"/>
    </xf>
    <xf numFmtId="0" fontId="48" fillId="0" borderId="36" xfId="103" applyFont="1" applyBorder="1" applyAlignment="1">
      <alignment horizontal="center" vertical="center" wrapText="1"/>
    </xf>
    <xf numFmtId="0" fontId="48" fillId="0" borderId="21" xfId="103" applyFont="1" applyBorder="1" applyAlignment="1">
      <alignment horizontal="center" vertical="center" wrapText="1"/>
    </xf>
    <xf numFmtId="0" fontId="48" fillId="33" borderId="33" xfId="103" applyFont="1" applyFill="1" applyBorder="1" applyAlignment="1">
      <alignment horizontal="center" vertical="center" wrapText="1"/>
    </xf>
    <xf numFmtId="0" fontId="48" fillId="33" borderId="21" xfId="103" applyFont="1" applyFill="1" applyBorder="1" applyAlignment="1">
      <alignment horizontal="center" vertical="center" wrapText="1"/>
    </xf>
    <xf numFmtId="0" fontId="48" fillId="33" borderId="22" xfId="103" applyFont="1" applyFill="1" applyBorder="1" applyAlignment="1">
      <alignment horizontal="center" vertical="center" wrapText="1"/>
    </xf>
    <xf numFmtId="0" fontId="48" fillId="33" borderId="33" xfId="103" applyFont="1" applyFill="1" applyBorder="1" applyAlignment="1">
      <alignment horizontal="left" vertical="center" indent="1"/>
    </xf>
    <xf numFmtId="0" fontId="48" fillId="33" borderId="13" xfId="103" applyFont="1" applyFill="1" applyBorder="1" applyAlignment="1">
      <alignment horizontal="left" vertical="center" wrapText="1" indent="1"/>
    </xf>
    <xf numFmtId="10" fontId="57" fillId="7" borderId="12" xfId="124" applyNumberFormat="1" applyFont="1" applyFill="1" applyBorder="1" applyAlignment="1"/>
    <xf numFmtId="10" fontId="57" fillId="7" borderId="12" xfId="124" applyNumberFormat="1" applyFont="1" applyFill="1" applyBorder="1" applyAlignment="1">
      <alignment horizontal="right" indent="1"/>
    </xf>
    <xf numFmtId="0" fontId="48" fillId="0" borderId="37" xfId="103" applyFont="1" applyBorder="1" applyAlignment="1">
      <alignment horizontal="center" vertical="center" wrapText="1"/>
    </xf>
    <xf numFmtId="0" fontId="57" fillId="7" borderId="12" xfId="112" applyFont="1" applyFill="1" applyBorder="1" applyAlignment="1" applyProtection="1">
      <alignment horizontal="left"/>
      <protection locked="0"/>
    </xf>
    <xf numFmtId="0" fontId="10" fillId="36" borderId="0" xfId="112" applyFont="1" applyFill="1" applyBorder="1" applyAlignment="1">
      <alignment horizontal="right" indent="1"/>
    </xf>
    <xf numFmtId="0" fontId="10" fillId="36" borderId="34" xfId="112" applyFont="1" applyFill="1" applyBorder="1" applyAlignment="1">
      <alignment horizontal="right" indent="1"/>
    </xf>
    <xf numFmtId="0" fontId="57" fillId="7" borderId="26" xfId="112" applyFont="1" applyFill="1" applyBorder="1" applyAlignment="1" applyProtection="1">
      <alignment horizontal="left"/>
      <protection locked="0"/>
    </xf>
    <xf numFmtId="0" fontId="57" fillId="7" borderId="27" xfId="112" applyFont="1" applyFill="1" applyBorder="1" applyAlignment="1" applyProtection="1">
      <alignment horizontal="left"/>
      <protection locked="0"/>
    </xf>
    <xf numFmtId="0" fontId="57" fillId="7" borderId="24" xfId="112" applyFont="1" applyFill="1" applyBorder="1" applyAlignment="1" applyProtection="1">
      <alignment horizontal="left"/>
      <protection locked="0"/>
    </xf>
    <xf numFmtId="0" fontId="57" fillId="9" borderId="27" xfId="112" applyFont="1" applyBorder="1" applyAlignment="1"/>
    <xf numFmtId="0" fontId="57" fillId="9" borderId="24" xfId="112" applyFont="1" applyBorder="1" applyAlignment="1"/>
    <xf numFmtId="0" fontId="4" fillId="9" borderId="33" xfId="108" applyFont="1" applyBorder="1" applyAlignment="1" applyProtection="1">
      <protection locked="0"/>
    </xf>
    <xf numFmtId="0" fontId="1" fillId="9" borderId="10" xfId="108" applyBorder="1" applyAlignment="1"/>
    <xf numFmtId="0" fontId="1" fillId="9" borderId="13" xfId="108" applyBorder="1" applyAlignment="1"/>
    <xf numFmtId="0" fontId="6" fillId="0" borderId="0" xfId="108" applyFont="1" applyFill="1" applyBorder="1" applyAlignment="1" applyProtection="1"/>
    <xf numFmtId="0" fontId="1" fillId="9" borderId="0" xfId="108" applyBorder="1" applyAlignment="1"/>
    <xf numFmtId="0" fontId="66" fillId="7" borderId="12" xfId="108" applyFont="1" applyFill="1" applyBorder="1" applyAlignment="1"/>
    <xf numFmtId="0" fontId="57" fillId="7" borderId="12" xfId="108" applyFont="1" applyFill="1" applyBorder="1" applyAlignment="1"/>
    <xf numFmtId="14" fontId="66" fillId="7" borderId="27" xfId="108" applyNumberFormat="1" applyFont="1" applyFill="1" applyBorder="1" applyAlignment="1"/>
    <xf numFmtId="14" fontId="57" fillId="7" borderId="27" xfId="107" applyNumberFormat="1" applyFont="1" applyFill="1" applyBorder="1" applyAlignment="1"/>
    <xf numFmtId="14" fontId="57" fillId="7" borderId="24" xfId="107" applyNumberFormat="1" applyFont="1" applyFill="1" applyBorder="1" applyAlignment="1"/>
    <xf numFmtId="0" fontId="9" fillId="0" borderId="0" xfId="108" applyFont="1" applyFill="1" applyAlignment="1"/>
    <xf numFmtId="0" fontId="1" fillId="0" borderId="0" xfId="107" applyFill="1" applyAlignment="1"/>
    <xf numFmtId="0" fontId="66" fillId="7" borderId="27" xfId="108" applyFont="1" applyFill="1" applyBorder="1" applyAlignment="1"/>
    <xf numFmtId="0" fontId="57" fillId="7" borderId="27" xfId="107" applyFont="1" applyFill="1" applyBorder="1" applyAlignment="1"/>
    <xf numFmtId="0" fontId="57" fillId="7" borderId="24" xfId="107" applyFont="1" applyFill="1" applyBorder="1" applyAlignment="1"/>
    <xf numFmtId="0" fontId="15" fillId="37" borderId="0" xfId="106" applyFont="1" applyFill="1" applyBorder="1" applyAlignment="1">
      <alignment horizontal="left" vertical="center"/>
    </xf>
    <xf numFmtId="0" fontId="4" fillId="0" borderId="0" xfId="114" applyFont="1" applyFill="1" applyBorder="1" applyAlignment="1">
      <alignment horizontal="left" vertical="center"/>
    </xf>
    <xf numFmtId="2" fontId="36" fillId="36" borderId="26" xfId="112" applyNumberFormat="1" applyFont="1" applyFill="1" applyBorder="1" applyAlignment="1">
      <alignment horizontal="center" vertical="center" wrapText="1"/>
    </xf>
    <xf numFmtId="2" fontId="36" fillId="36" borderId="27" xfId="112" applyNumberFormat="1" applyFont="1" applyFill="1" applyBorder="1" applyAlignment="1">
      <alignment horizontal="center" vertical="center" wrapText="1"/>
    </xf>
    <xf numFmtId="2" fontId="36" fillId="36" borderId="24" xfId="112" applyNumberFormat="1" applyFont="1" applyFill="1" applyBorder="1" applyAlignment="1">
      <alignment horizontal="center" vertical="center" wrapText="1"/>
    </xf>
    <xf numFmtId="0" fontId="2" fillId="0" borderId="0" xfId="112" applyFont="1" applyFill="1" applyAlignment="1">
      <alignment horizontal="left"/>
    </xf>
    <xf numFmtId="0" fontId="2" fillId="0" borderId="0" xfId="112" applyFont="1" applyFill="1" applyAlignment="1"/>
    <xf numFmtId="168" fontId="10" fillId="36" borderId="26" xfId="112" quotePrefix="1" applyNumberFormat="1" applyFont="1" applyFill="1" applyBorder="1" applyAlignment="1">
      <alignment horizontal="right" vertical="center" wrapText="1"/>
    </xf>
    <xf numFmtId="168" fontId="10" fillId="36" borderId="24" xfId="112" quotePrefix="1" applyNumberFormat="1" applyFont="1" applyFill="1" applyBorder="1" applyAlignment="1">
      <alignment horizontal="right" vertical="center" wrapText="1"/>
    </xf>
    <xf numFmtId="0" fontId="2" fillId="9" borderId="0" xfId="115" applyFont="1" applyAlignment="1"/>
    <xf numFmtId="174" fontId="10" fillId="36" borderId="26" xfId="112" quotePrefix="1" applyNumberFormat="1" applyFont="1" applyFill="1" applyBorder="1" applyAlignment="1">
      <alignment horizontal="right" vertical="center" wrapText="1"/>
    </xf>
    <xf numFmtId="174" fontId="10" fillId="36" borderId="24" xfId="112" quotePrefix="1" applyNumberFormat="1" applyFont="1" applyFill="1" applyBorder="1" applyAlignment="1">
      <alignment horizontal="right" vertical="center" wrapText="1"/>
    </xf>
    <xf numFmtId="0" fontId="2" fillId="9" borderId="0" xfId="112" applyFont="1" applyAlignment="1"/>
    <xf numFmtId="174" fontId="36" fillId="32" borderId="27" xfId="115" applyNumberFormat="1" applyFont="1" applyFill="1" applyBorder="1" applyAlignment="1">
      <alignment horizontal="right"/>
    </xf>
    <xf numFmtId="174" fontId="36" fillId="32" borderId="24" xfId="115" applyNumberFormat="1" applyFont="1" applyFill="1" applyBorder="1" applyAlignment="1">
      <alignment horizontal="right"/>
    </xf>
    <xf numFmtId="49" fontId="36" fillId="47" borderId="26" xfId="115" applyNumberFormat="1" applyFont="1" applyFill="1" applyBorder="1" applyAlignment="1">
      <alignment horizontal="center" vertical="center" wrapText="1"/>
    </xf>
    <xf numFmtId="49" fontId="36" fillId="47" borderId="27" xfId="115" applyNumberFormat="1" applyFont="1" applyFill="1" applyBorder="1" applyAlignment="1">
      <alignment horizontal="center" vertical="center" wrapText="1"/>
    </xf>
    <xf numFmtId="49" fontId="36" fillId="47" borderId="24" xfId="115" applyNumberFormat="1" applyFont="1" applyFill="1" applyBorder="1" applyAlignment="1">
      <alignment horizontal="center" vertical="center" wrapText="1"/>
    </xf>
    <xf numFmtId="49" fontId="36" fillId="46" borderId="26" xfId="115" applyNumberFormat="1" applyFont="1" applyFill="1" applyBorder="1" applyAlignment="1">
      <alignment horizontal="center" vertical="center" wrapText="1"/>
    </xf>
    <xf numFmtId="49" fontId="36" fillId="46" borderId="27" xfId="115" applyNumberFormat="1" applyFont="1" applyFill="1" applyBorder="1" applyAlignment="1">
      <alignment horizontal="center" vertical="center" wrapText="1"/>
    </xf>
    <xf numFmtId="49" fontId="36" fillId="46" borderId="24" xfId="115" applyNumberFormat="1" applyFont="1" applyFill="1" applyBorder="1" applyAlignment="1">
      <alignment horizontal="center" vertical="center" wrapText="1"/>
    </xf>
    <xf numFmtId="49" fontId="36" fillId="50" borderId="26" xfId="115" applyNumberFormat="1" applyFont="1" applyFill="1" applyBorder="1" applyAlignment="1">
      <alignment horizontal="center" vertical="center" wrapText="1"/>
    </xf>
    <xf numFmtId="49" fontId="36" fillId="50" borderId="27" xfId="115" applyNumberFormat="1" applyFont="1" applyFill="1" applyBorder="1" applyAlignment="1">
      <alignment horizontal="center" vertical="center" wrapText="1"/>
    </xf>
    <xf numFmtId="49" fontId="36" fillId="50" borderId="24" xfId="115" applyNumberFormat="1" applyFont="1" applyFill="1" applyBorder="1" applyAlignment="1">
      <alignment horizontal="center" vertical="center" wrapText="1"/>
    </xf>
    <xf numFmtId="0" fontId="40" fillId="51" borderId="12" xfId="0" applyNumberFormat="1" applyFont="1" applyFill="1" applyBorder="1" applyAlignment="1" applyProtection="1">
      <alignment horizontal="center"/>
      <protection locked="0"/>
    </xf>
    <xf numFmtId="0" fontId="67" fillId="39" borderId="40" xfId="0" applyNumberFormat="1" applyFont="1" applyFill="1" applyBorder="1" applyAlignment="1" applyProtection="1">
      <alignment horizontal="center" vertical="center"/>
      <protection locked="0"/>
    </xf>
    <xf numFmtId="0" fontId="67" fillId="39" borderId="38" xfId="0" applyNumberFormat="1" applyFont="1" applyFill="1" applyBorder="1" applyAlignment="1" applyProtection="1">
      <alignment horizontal="center" vertical="center"/>
      <protection locked="0"/>
    </xf>
    <xf numFmtId="0" fontId="67" fillId="39" borderId="39" xfId="0" applyNumberFormat="1" applyFont="1" applyFill="1" applyBorder="1" applyAlignment="1" applyProtection="1">
      <alignment horizontal="center" vertical="center"/>
      <protection locked="0"/>
    </xf>
    <xf numFmtId="0" fontId="40" fillId="52" borderId="12" xfId="0" applyNumberFormat="1" applyFont="1" applyFill="1" applyBorder="1" applyAlignment="1" applyProtection="1">
      <alignment horizontal="center"/>
      <protection locked="0"/>
    </xf>
    <xf numFmtId="0" fontId="1" fillId="9" borderId="0" xfId="112" applyAlignment="1"/>
    <xf numFmtId="0" fontId="67" fillId="43" borderId="38" xfId="0" applyNumberFormat="1" applyFont="1" applyFill="1" applyBorder="1" applyAlignment="1" applyProtection="1">
      <alignment horizontal="center" vertical="center"/>
      <protection locked="0"/>
    </xf>
    <xf numFmtId="0" fontId="67" fillId="45" borderId="38" xfId="0" applyNumberFormat="1" applyFont="1" applyFill="1" applyBorder="1" applyAlignment="1" applyProtection="1">
      <alignment horizontal="center" vertical="center"/>
      <protection locked="0"/>
    </xf>
    <xf numFmtId="0" fontId="67" fillId="45" borderId="39" xfId="0" applyNumberFormat="1" applyFont="1" applyFill="1" applyBorder="1" applyAlignment="1" applyProtection="1">
      <alignment horizontal="center" vertical="center"/>
      <protection locked="0"/>
    </xf>
    <xf numFmtId="49" fontId="3" fillId="49" borderId="26" xfId="115" applyNumberFormat="1" applyFont="1" applyFill="1" applyBorder="1" applyAlignment="1">
      <alignment horizontal="center" vertical="center" wrapText="1"/>
    </xf>
    <xf numFmtId="49" fontId="3" fillId="49" borderId="27" xfId="115" applyNumberFormat="1" applyFont="1" applyFill="1" applyBorder="1" applyAlignment="1">
      <alignment horizontal="center" vertical="center" wrapText="1"/>
    </xf>
    <xf numFmtId="49" fontId="3" fillId="49" borderId="24" xfId="115" applyNumberFormat="1" applyFont="1" applyFill="1" applyBorder="1" applyAlignment="1">
      <alignment horizontal="center" vertical="center" wrapText="1"/>
    </xf>
    <xf numFmtId="0" fontId="47" fillId="41" borderId="40" xfId="0" applyNumberFormat="1" applyFont="1" applyFill="1" applyBorder="1" applyAlignment="1" applyProtection="1">
      <alignment horizontal="center" vertical="center"/>
      <protection locked="0"/>
    </xf>
    <xf numFmtId="0" fontId="47" fillId="41" borderId="38" xfId="0" applyNumberFormat="1" applyFont="1" applyFill="1" applyBorder="1" applyAlignment="1" applyProtection="1">
      <alignment horizontal="center" vertical="center"/>
      <protection locked="0"/>
    </xf>
    <xf numFmtId="0" fontId="47" fillId="41" borderId="39" xfId="0" applyNumberFormat="1" applyFont="1" applyFill="1" applyBorder="1" applyAlignment="1" applyProtection="1">
      <alignment horizontal="center" vertical="center"/>
      <protection locked="0"/>
    </xf>
    <xf numFmtId="49" fontId="3" fillId="44" borderId="26" xfId="115" applyNumberFormat="1" applyFont="1" applyFill="1" applyBorder="1" applyAlignment="1">
      <alignment horizontal="center" vertical="center" wrapText="1"/>
    </xf>
    <xf numFmtId="49" fontId="3" fillId="44" borderId="27" xfId="115" applyNumberFormat="1" applyFont="1" applyFill="1" applyBorder="1" applyAlignment="1">
      <alignment horizontal="center" vertical="center" wrapText="1"/>
    </xf>
    <xf numFmtId="49" fontId="3" fillId="44" borderId="24" xfId="115" applyNumberFormat="1" applyFont="1" applyFill="1" applyBorder="1" applyAlignment="1">
      <alignment horizontal="center" vertical="center" wrapText="1"/>
    </xf>
    <xf numFmtId="49" fontId="36" fillId="42" borderId="26" xfId="115" applyNumberFormat="1" applyFont="1" applyFill="1" applyBorder="1" applyAlignment="1">
      <alignment horizontal="center" vertical="center" wrapText="1"/>
    </xf>
    <xf numFmtId="49" fontId="36" fillId="42" borderId="27" xfId="115" applyNumberFormat="1" applyFont="1" applyFill="1" applyBorder="1" applyAlignment="1">
      <alignment horizontal="center" vertical="center" wrapText="1"/>
    </xf>
    <xf numFmtId="49" fontId="36" fillId="42" borderId="24" xfId="115" applyNumberFormat="1" applyFont="1" applyFill="1" applyBorder="1" applyAlignment="1">
      <alignment horizontal="center" vertical="center" wrapText="1"/>
    </xf>
    <xf numFmtId="49" fontId="3" fillId="48" borderId="26" xfId="115" applyNumberFormat="1" applyFont="1" applyFill="1" applyBorder="1" applyAlignment="1">
      <alignment horizontal="center" vertical="center" wrapText="1"/>
    </xf>
    <xf numFmtId="49" fontId="3" fillId="48" borderId="27" xfId="115" applyNumberFormat="1" applyFont="1" applyFill="1" applyBorder="1" applyAlignment="1">
      <alignment horizontal="center" vertical="center" wrapText="1"/>
    </xf>
    <xf numFmtId="49" fontId="3" fillId="48" borderId="24" xfId="115" applyNumberFormat="1" applyFont="1" applyFill="1" applyBorder="1" applyAlignment="1">
      <alignment horizontal="center" vertical="center" wrapText="1"/>
    </xf>
    <xf numFmtId="174" fontId="57" fillId="7" borderId="12" xfId="62" applyNumberFormat="1" applyFont="1" applyFill="1" applyBorder="1" applyAlignment="1">
      <alignment horizontal="left" indent="1"/>
    </xf>
    <xf numFmtId="168" fontId="36" fillId="36" borderId="26" xfId="112" quotePrefix="1" applyNumberFormat="1" applyFont="1" applyFill="1" applyBorder="1" applyAlignment="1">
      <alignment horizontal="left" vertical="center" wrapText="1"/>
    </xf>
    <xf numFmtId="168" fontId="36" fillId="36" borderId="27" xfId="112" quotePrefix="1" applyNumberFormat="1" applyFont="1" applyFill="1" applyBorder="1" applyAlignment="1">
      <alignment horizontal="left" vertical="center" wrapText="1"/>
    </xf>
    <xf numFmtId="168" fontId="36" fillId="36" borderId="24" xfId="112" quotePrefix="1" applyNumberFormat="1" applyFont="1" applyFill="1" applyBorder="1" applyAlignment="1">
      <alignment horizontal="left" vertical="center" wrapText="1"/>
    </xf>
    <xf numFmtId="0" fontId="48" fillId="0" borderId="41" xfId="103" applyFont="1" applyBorder="1" applyAlignment="1">
      <alignment horizontal="left" vertical="center" wrapText="1" indent="1"/>
    </xf>
    <xf numFmtId="0" fontId="48" fillId="0" borderId="42" xfId="103" applyFont="1" applyBorder="1" applyAlignment="1">
      <alignment horizontal="left" vertical="center" wrapText="1" indent="1"/>
    </xf>
    <xf numFmtId="0" fontId="48" fillId="33" borderId="21" xfId="103" applyFont="1" applyFill="1" applyBorder="1" applyAlignment="1">
      <alignment horizontal="left" vertical="center" wrapText="1" indent="1"/>
    </xf>
    <xf numFmtId="0" fontId="48" fillId="33" borderId="14" xfId="103" applyFont="1" applyFill="1" applyBorder="1" applyAlignment="1">
      <alignment horizontal="left" vertical="center" wrapText="1" indent="1"/>
    </xf>
    <xf numFmtId="0" fontId="48" fillId="0" borderId="33" xfId="103" applyFont="1" applyBorder="1" applyAlignment="1">
      <alignment horizontal="left" vertical="center" wrapText="1" indent="1"/>
    </xf>
    <xf numFmtId="0" fontId="48" fillId="0" borderId="13" xfId="103" applyFont="1" applyBorder="1" applyAlignment="1">
      <alignment horizontal="left" vertical="center" wrapText="1" indent="1"/>
    </xf>
    <xf numFmtId="0" fontId="48" fillId="33" borderId="22" xfId="103" applyFont="1" applyFill="1" applyBorder="1" applyAlignment="1">
      <alignment horizontal="left" vertical="center" wrapText="1" indent="1"/>
    </xf>
    <xf numFmtId="0" fontId="48" fillId="33" borderId="15" xfId="103" applyFont="1" applyFill="1" applyBorder="1" applyAlignment="1">
      <alignment horizontal="left" vertical="center" wrapText="1" indent="1"/>
    </xf>
    <xf numFmtId="0" fontId="48" fillId="0" borderId="22" xfId="103" applyFont="1" applyBorder="1" applyAlignment="1">
      <alignment horizontal="left" vertical="center" wrapText="1" indent="1"/>
    </xf>
    <xf numFmtId="0" fontId="48" fillId="0" borderId="15" xfId="103" applyFont="1" applyBorder="1" applyAlignment="1">
      <alignment horizontal="left" vertical="center" wrapText="1" indent="1"/>
    </xf>
    <xf numFmtId="0" fontId="48" fillId="0" borderId="44" xfId="103" applyFont="1" applyBorder="1" applyAlignment="1">
      <alignment horizontal="left" vertical="center" wrapText="1" indent="1"/>
    </xf>
    <xf numFmtId="0" fontId="48" fillId="0" borderId="43" xfId="103" applyFont="1" applyBorder="1" applyAlignment="1">
      <alignment horizontal="center" vertical="center" wrapText="1"/>
    </xf>
    <xf numFmtId="0" fontId="48" fillId="0" borderId="36" xfId="103" applyFont="1" applyBorder="1" applyAlignment="1">
      <alignment horizontal="center" vertical="center" wrapText="1"/>
    </xf>
    <xf numFmtId="0" fontId="48" fillId="33" borderId="41" xfId="103" applyFont="1" applyFill="1" applyBorder="1" applyAlignment="1">
      <alignment horizontal="left" vertical="center" wrapText="1" indent="1"/>
    </xf>
    <xf numFmtId="0" fontId="48" fillId="33" borderId="42" xfId="103" applyFont="1" applyFill="1" applyBorder="1" applyAlignment="1">
      <alignment horizontal="left" vertical="center" wrapText="1" indent="1"/>
    </xf>
    <xf numFmtId="0" fontId="48" fillId="0" borderId="37" xfId="103" applyFont="1" applyBorder="1" applyAlignment="1">
      <alignment horizontal="center" vertical="center" wrapText="1"/>
    </xf>
  </cellXfs>
  <cellStyles count="13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Blockout" xfId="51"/>
    <cellStyle name="Blockout 2" xfId="52"/>
    <cellStyle name="Blockout 2 2" xfId="53"/>
    <cellStyle name="Blockout 2 2 2" xfId="54"/>
    <cellStyle name="Blockout 2 3" xfId="55"/>
    <cellStyle name="Blockout 3" xfId="56"/>
    <cellStyle name="Blockout 3 2" xfId="57"/>
    <cellStyle name="Calculation" xfId="58" builtinId="22" customBuiltin="1"/>
    <cellStyle name="Calculation 2" xfId="59"/>
    <cellStyle name="Check Cell" xfId="60" builtinId="23" customBuiltin="1"/>
    <cellStyle name="Check Cell 2" xfId="61"/>
    <cellStyle name="Comma" xfId="62" builtinId="3"/>
    <cellStyle name="Comma 2" xfId="63"/>
    <cellStyle name="Comma 2 2" xfId="64"/>
    <cellStyle name="Comma 2 2 2" xfId="65"/>
    <cellStyle name="Comma 2 3" xfId="66"/>
    <cellStyle name="Comma 3" xfId="67"/>
    <cellStyle name="Comma 3 2" xfId="68"/>
    <cellStyle name="Comma 4" xfId="69"/>
    <cellStyle name="Explanatory Text" xfId="70" builtinId="53" customBuiltin="1"/>
    <cellStyle name="Good" xfId="71" builtinId="26" customBuiltin="1"/>
    <cellStyle name="Good 2" xfId="72"/>
    <cellStyle name="Heading 1" xfId="73" builtinId="16" customBuiltin="1"/>
    <cellStyle name="Heading 2" xfId="74" builtinId="17" customBuiltin="1"/>
    <cellStyle name="Heading 3" xfId="75" builtinId="18" customBuiltin="1"/>
    <cellStyle name="Heading 4" xfId="76" builtinId="19" customBuiltin="1"/>
    <cellStyle name="Hyperlink" xfId="77" builtinId="8"/>
    <cellStyle name="Input" xfId="78" builtinId="20" customBuiltin="1"/>
    <cellStyle name="Input 2" xfId="79"/>
    <cellStyle name="Input1" xfId="80"/>
    <cellStyle name="Input1 2" xfId="81"/>
    <cellStyle name="Input1 2 2" xfId="82"/>
    <cellStyle name="Input1 2 2 2" xfId="83"/>
    <cellStyle name="Input1 2 3" xfId="84"/>
    <cellStyle name="Input1 3" xfId="85"/>
    <cellStyle name="Input1 3 2" xfId="86"/>
    <cellStyle name="Input1 4" xfId="87"/>
    <cellStyle name="Input2" xfId="88"/>
    <cellStyle name="Input2 2" xfId="89"/>
    <cellStyle name="Input2 2 2" xfId="90"/>
    <cellStyle name="Input3" xfId="91"/>
    <cellStyle name="Input3 2" xfId="92"/>
    <cellStyle name="Input3 2 2" xfId="93"/>
    <cellStyle name="Input3 2 2 2" xfId="94"/>
    <cellStyle name="Input3 2 3" xfId="95"/>
    <cellStyle name="Input3 3" xfId="96"/>
    <cellStyle name="Input3 3 2" xfId="97"/>
    <cellStyle name="Linked Cell" xfId="98" builtinId="24" customBuiltin="1"/>
    <cellStyle name="Neutral" xfId="99" builtinId="28" customBuiltin="1"/>
    <cellStyle name="Neutral 2" xfId="100"/>
    <cellStyle name="Normal" xfId="0" builtinId="0"/>
    <cellStyle name="Normal 2" xfId="101"/>
    <cellStyle name="Normal 2 2" xfId="102"/>
    <cellStyle name="Normal 3" xfId="103"/>
    <cellStyle name="Normal 3 2" xfId="104"/>
    <cellStyle name="Normal 3 2 2" xfId="105"/>
    <cellStyle name="Normal_2010 06 02 - Urgent RIN for Vic DNSPs revised proposals" xfId="106"/>
    <cellStyle name="Normal_2010 06 22 - AA - Scheme Templates for data collection" xfId="107"/>
    <cellStyle name="Normal_2010 06 22 - IE - Scheme Template for data collection" xfId="108"/>
    <cellStyle name="Normal_2010 06 22 - IE - Scheme Template for data collection 2" xfId="109"/>
    <cellStyle name="Normal_Book1" xfId="110"/>
    <cellStyle name="Normal_Book1 2" xfId="111"/>
    <cellStyle name="Normal_D11 2371025  Financial information - 2012 Draft RIN - Ausgrid" xfId="112"/>
    <cellStyle name="Normal_D11 2371025  Financial information - 2012 Draft RIN - Ausgrid 2" xfId="113"/>
    <cellStyle name="Normal_D12 1569  Opex, DMIS, EBSS - 2012 draft RIN - Ausgrid" xfId="114"/>
    <cellStyle name="Normal_D12 16703  Overheads, Avoided Cost, ACS, Demand and Revenue - 2012 draft RIN - Ausgrid" xfId="115"/>
    <cellStyle name="Normal_D12 16703  Overheads, Avoided Cost, ACS, Demand and Revenue - 2012 draft RIN - Ausgrid 2" xfId="116"/>
    <cellStyle name="Normal_Sheet1" xfId="117"/>
    <cellStyle name="Normal_Sheet1 2" xfId="118"/>
    <cellStyle name="Note" xfId="119" builtinId="10" customBuiltin="1"/>
    <cellStyle name="Note 2" xfId="120"/>
    <cellStyle name="Note 2 2" xfId="121"/>
    <cellStyle name="Output" xfId="122" builtinId="21" customBuiltin="1"/>
    <cellStyle name="Output 2" xfId="123"/>
    <cellStyle name="Percent" xfId="124" builtinId="5"/>
    <cellStyle name="Percent 2" xfId="125"/>
    <cellStyle name="Style 1" xfId="126"/>
    <cellStyle name="Style 1 2" xfId="127"/>
    <cellStyle name="Style 1 2 2" xfId="128"/>
    <cellStyle name="Style 1 2 2 2" xfId="129"/>
    <cellStyle name="Style 1 3" xfId="130"/>
    <cellStyle name="Style 1 3 2" xfId="131"/>
    <cellStyle name="Style 1 4" xfId="132"/>
    <cellStyle name="Title" xfId="133" builtinId="15" customBuiltin="1"/>
    <cellStyle name="Total" xfId="134" builtinId="25" customBuiltin="1"/>
    <cellStyle name="Warning Text" xfId="13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8" Type="http://schemas.openxmlformats.org/officeDocument/2006/relationships/hyperlink" Target="#'3. Statement of pipeline assets'!Print_Area"/><Relationship Id="rId13" Type="http://schemas.openxmlformats.org/officeDocument/2006/relationships/hyperlink" Target="#'3.4 Shared supporting assets'!Print_Area"/><Relationship Id="rId18" Type="http://schemas.openxmlformats.org/officeDocument/2006/relationships/hyperlink" Target="#'4.1 Pipelines capex'!Print_Area"/><Relationship Id="rId3" Type="http://schemas.openxmlformats.org/officeDocument/2006/relationships/hyperlink" Target="#'2. Revenues and expenses'!Print_Area"/><Relationship Id="rId7" Type="http://schemas.openxmlformats.org/officeDocument/2006/relationships/hyperlink" Target="#'2.4 Shared costs'!Print_Area"/><Relationship Id="rId12" Type="http://schemas.openxmlformats.org/officeDocument/2006/relationships/hyperlink" Target="#'2.1 Revenue by service'!Print_Area"/><Relationship Id="rId17" Type="http://schemas.openxmlformats.org/officeDocument/2006/relationships/hyperlink" Target="#'3.2 Pipeline asset impairment'!Print_Area"/><Relationship Id="rId2" Type="http://schemas.openxmlformats.org/officeDocument/2006/relationships/hyperlink" Target="#'1. Pipeline information'!A1"/><Relationship Id="rId16" Type="http://schemas.openxmlformats.org/officeDocument/2006/relationships/hyperlink" Target="#'5.1 Exempt WAP services'!Print_Area"/><Relationship Id="rId1" Type="http://schemas.openxmlformats.org/officeDocument/2006/relationships/hyperlink" Target="#Cover!A1"/><Relationship Id="rId6" Type="http://schemas.openxmlformats.org/officeDocument/2006/relationships/hyperlink" Target="#'1.1 Financial performance'!Print_Area"/><Relationship Id="rId11" Type="http://schemas.openxmlformats.org/officeDocument/2006/relationships/hyperlink" Target="#'3.1 Pipeline asset useful life'!Print_Area"/><Relationship Id="rId5" Type="http://schemas.openxmlformats.org/officeDocument/2006/relationships/hyperlink" Target="#'2.2 Revenue contributions '!Print_Area"/><Relationship Id="rId15" Type="http://schemas.openxmlformats.org/officeDocument/2006/relationships/hyperlink" Target="#'3.3 Depreciation'!Print_Area"/><Relationship Id="rId10" Type="http://schemas.openxmlformats.org/officeDocument/2006/relationships/hyperlink" Target="#'6. Notes'!Print_Area"/><Relationship Id="rId19" Type="http://schemas.openxmlformats.org/officeDocument/2006/relationships/image" Target="../media/image1.png"/><Relationship Id="rId4" Type="http://schemas.openxmlformats.org/officeDocument/2006/relationships/hyperlink" Target="#'2.3 Indirect revenue'!Print_Area"/><Relationship Id="rId9" Type="http://schemas.openxmlformats.org/officeDocument/2006/relationships/hyperlink" Target="#'5. Weighted average price'!Print_Area"/><Relationship Id="rId14" Type="http://schemas.openxmlformats.org/officeDocument/2006/relationships/hyperlink" Target="#'4 Recovered capital'!Print_Area"/></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0</xdr:row>
      <xdr:rowOff>0</xdr:rowOff>
    </xdr:from>
    <xdr:to>
      <xdr:col>8</xdr:col>
      <xdr:colOff>114300</xdr:colOff>
      <xdr:row>2</xdr:row>
      <xdr:rowOff>28575</xdr:rowOff>
    </xdr:to>
    <xdr:pic>
      <xdr:nvPicPr>
        <xdr:cNvPr id="1053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0"/>
          <a:ext cx="18478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741239</xdr:colOff>
      <xdr:row>0</xdr:row>
      <xdr:rowOff>142875</xdr:rowOff>
    </xdr:to>
    <xdr:sp macro="" textlink="">
      <xdr:nvSpPr>
        <xdr:cNvPr id="2" name="AutoShape 45">
          <a:hlinkClick xmlns:r="http://schemas.openxmlformats.org/officeDocument/2006/relationships" r:id="rId1"/>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777461</xdr:colOff>
      <xdr:row>1</xdr:row>
      <xdr:rowOff>19220</xdr:rowOff>
    </xdr:to>
    <xdr:sp macro="" textlink="">
      <xdr:nvSpPr>
        <xdr:cNvPr id="2" name="AutoShape 45">
          <a:hlinkClick xmlns:r="http://schemas.openxmlformats.org/officeDocument/2006/relationships" r:id="rId1"/>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80611" name="Group 1"/>
        <xdr:cNvGrpSpPr>
          <a:grpSpLocks/>
        </xdr:cNvGrpSpPr>
      </xdr:nvGrpSpPr>
      <xdr:grpSpPr bwMode="auto">
        <a:xfrm>
          <a:off x="0" y="0"/>
          <a:ext cx="797719" cy="0"/>
          <a:chOff x="0" y="2"/>
          <a:chExt cx="77" cy="61"/>
        </a:xfrm>
      </xdr:grpSpPr>
      <xdr:sp macro="" textlink="">
        <xdr:nvSpPr>
          <xdr:cNvPr id="3"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061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0</xdr:colOff>
      <xdr:row>0</xdr:row>
      <xdr:rowOff>0</xdr:rowOff>
    </xdr:to>
    <xdr:grpSp>
      <xdr:nvGrpSpPr>
        <xdr:cNvPr id="80612" name="Group 7"/>
        <xdr:cNvGrpSpPr>
          <a:grpSpLocks/>
        </xdr:cNvGrpSpPr>
      </xdr:nvGrpSpPr>
      <xdr:grpSpPr bwMode="auto">
        <a:xfrm>
          <a:off x="0" y="0"/>
          <a:ext cx="797719" cy="0"/>
          <a:chOff x="0" y="2"/>
          <a:chExt cx="77" cy="61"/>
        </a:xfrm>
      </xdr:grpSpPr>
      <xdr:sp macro="" textlink="">
        <xdr:nvSpPr>
          <xdr:cNvPr id="6"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0615"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0</xdr:col>
      <xdr:colOff>777461</xdr:colOff>
      <xdr:row>1</xdr:row>
      <xdr:rowOff>23897</xdr:rowOff>
    </xdr:to>
    <xdr:sp macro="" textlink="">
      <xdr:nvSpPr>
        <xdr:cNvPr id="8" name="AutoShape 45">
          <a:hlinkClick xmlns:r="http://schemas.openxmlformats.org/officeDocument/2006/relationships" r:id="rId1"/>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6927</xdr:rowOff>
    </xdr:to>
    <xdr:sp macro="" textlink="">
      <xdr:nvSpPr>
        <xdr:cNvPr id="2" name="AutoShape 45">
          <a:hlinkClick xmlns:r="http://schemas.openxmlformats.org/officeDocument/2006/relationships" r:id="rId1"/>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777461</xdr:colOff>
      <xdr:row>1</xdr:row>
      <xdr:rowOff>19220</xdr:rowOff>
    </xdr:to>
    <xdr:sp macro="" textlink="">
      <xdr:nvSpPr>
        <xdr:cNvPr id="2" name="AutoShape 45">
          <a:hlinkClick xmlns:r="http://schemas.openxmlformats.org/officeDocument/2006/relationships" r:id="rId1"/>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369093</xdr:colOff>
      <xdr:row>0</xdr:row>
      <xdr:rowOff>95250</xdr:rowOff>
    </xdr:from>
    <xdr:to>
      <xdr:col>21</xdr:col>
      <xdr:colOff>227780</xdr:colOff>
      <xdr:row>53</xdr:row>
      <xdr:rowOff>122748</xdr:rowOff>
    </xdr:to>
    <xdr:pic>
      <xdr:nvPicPr>
        <xdr:cNvPr id="3" name="Picture 2"/>
        <xdr:cNvPicPr>
          <a:picLocks noChangeAspect="1"/>
        </xdr:cNvPicPr>
      </xdr:nvPicPr>
      <xdr:blipFill>
        <a:blip xmlns:r="http://schemas.openxmlformats.org/officeDocument/2006/relationships" r:embed="rId1"/>
        <a:stretch>
          <a:fillRect/>
        </a:stretch>
      </xdr:blipFill>
      <xdr:spPr>
        <a:xfrm>
          <a:off x="6441281" y="95250"/>
          <a:ext cx="6538093" cy="8861936"/>
        </a:xfrm>
        <a:prstGeom prst="rect">
          <a:avLst/>
        </a:prstGeom>
      </xdr:spPr>
    </xdr:pic>
    <xdr:clientData/>
  </xdr:twoCellAnchor>
  <xdr:twoCellAnchor editAs="oneCell">
    <xdr:from>
      <xdr:col>21</xdr:col>
      <xdr:colOff>309563</xdr:colOff>
      <xdr:row>0</xdr:row>
      <xdr:rowOff>83344</xdr:rowOff>
    </xdr:from>
    <xdr:to>
      <xdr:col>32</xdr:col>
      <xdr:colOff>177773</xdr:colOff>
      <xdr:row>53</xdr:row>
      <xdr:rowOff>83343</xdr:rowOff>
    </xdr:to>
    <xdr:pic>
      <xdr:nvPicPr>
        <xdr:cNvPr id="4" name="Picture 3"/>
        <xdr:cNvPicPr>
          <a:picLocks noChangeAspect="1"/>
        </xdr:cNvPicPr>
      </xdr:nvPicPr>
      <xdr:blipFill>
        <a:blip xmlns:r="http://schemas.openxmlformats.org/officeDocument/2006/relationships" r:embed="rId2"/>
        <a:stretch>
          <a:fillRect/>
        </a:stretch>
      </xdr:blipFill>
      <xdr:spPr>
        <a:xfrm>
          <a:off x="13061157" y="83344"/>
          <a:ext cx="6547616" cy="8834437"/>
        </a:xfrm>
        <a:prstGeom prst="rect">
          <a:avLst/>
        </a:prstGeom>
      </xdr:spPr>
    </xdr:pic>
    <xdr:clientData/>
  </xdr:twoCellAnchor>
  <xdr:twoCellAnchor editAs="oneCell">
    <xdr:from>
      <xdr:col>0</xdr:col>
      <xdr:colOff>0</xdr:colOff>
      <xdr:row>0</xdr:row>
      <xdr:rowOff>95250</xdr:rowOff>
    </xdr:from>
    <xdr:to>
      <xdr:col>10</xdr:col>
      <xdr:colOff>409292</xdr:colOff>
      <xdr:row>53</xdr:row>
      <xdr:rowOff>107156</xdr:rowOff>
    </xdr:to>
    <xdr:pic>
      <xdr:nvPicPr>
        <xdr:cNvPr id="5" name="Picture 4"/>
        <xdr:cNvPicPr>
          <a:picLocks noChangeAspect="1"/>
        </xdr:cNvPicPr>
      </xdr:nvPicPr>
      <xdr:blipFill>
        <a:blip xmlns:r="http://schemas.openxmlformats.org/officeDocument/2006/relationships" r:embed="rId3"/>
        <a:stretch>
          <a:fillRect/>
        </a:stretch>
      </xdr:blipFill>
      <xdr:spPr>
        <a:xfrm>
          <a:off x="0" y="95250"/>
          <a:ext cx="6481480" cy="88463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28420</xdr:rowOff>
    </xdr:to>
    <xdr:sp macro="" textlink="">
      <xdr:nvSpPr>
        <xdr:cNvPr id="2" name="AutoShape 45">
          <a:hlinkClick xmlns:r="http://schemas.openxmlformats.org/officeDocument/2006/relationships" r:id="rId1"/>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777461</xdr:colOff>
      <xdr:row>1</xdr:row>
      <xdr:rowOff>19220</xdr:rowOff>
    </xdr:to>
    <xdr:sp macro="" textlink="">
      <xdr:nvSpPr>
        <xdr:cNvPr id="2" name="AutoShape 45">
          <a:hlinkClick xmlns:r="http://schemas.openxmlformats.org/officeDocument/2006/relationships" r:id="rId1"/>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8686</xdr:colOff>
      <xdr:row>54</xdr:row>
      <xdr:rowOff>94165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61925"/>
          <a:ext cx="6714286" cy="8676190"/>
        </a:xfrm>
        <a:prstGeom prst="rect">
          <a:avLst/>
        </a:prstGeom>
      </xdr:spPr>
    </xdr:pic>
    <xdr:clientData/>
  </xdr:twoCellAnchor>
  <xdr:twoCellAnchor editAs="oneCell">
    <xdr:from>
      <xdr:col>12</xdr:col>
      <xdr:colOff>0</xdr:colOff>
      <xdr:row>1</xdr:row>
      <xdr:rowOff>0</xdr:rowOff>
    </xdr:from>
    <xdr:to>
      <xdr:col>23</xdr:col>
      <xdr:colOff>37257</xdr:colOff>
      <xdr:row>54</xdr:row>
      <xdr:rowOff>75118</xdr:rowOff>
    </xdr:to>
    <xdr:pic>
      <xdr:nvPicPr>
        <xdr:cNvPr id="3" name="Picture 2"/>
        <xdr:cNvPicPr>
          <a:picLocks noChangeAspect="1"/>
        </xdr:cNvPicPr>
      </xdr:nvPicPr>
      <xdr:blipFill>
        <a:blip xmlns:r="http://schemas.openxmlformats.org/officeDocument/2006/relationships" r:embed="rId2"/>
        <a:stretch>
          <a:fillRect/>
        </a:stretch>
      </xdr:blipFill>
      <xdr:spPr>
        <a:xfrm>
          <a:off x="7315200" y="161925"/>
          <a:ext cx="6742857" cy="86571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747075</xdr:colOff>
      <xdr:row>2</xdr:row>
      <xdr:rowOff>38013</xdr:rowOff>
    </xdr:to>
    <xdr:sp macro="" textlink="">
      <xdr:nvSpPr>
        <xdr:cNvPr id="2" name="AutoShape 45">
          <a:hlinkClick xmlns:r="http://schemas.openxmlformats.org/officeDocument/2006/relationships" r:id="rId1"/>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twoCellAnchor>
    <xdr:from>
      <xdr:col>0</xdr:col>
      <xdr:colOff>0</xdr:colOff>
      <xdr:row>0</xdr:row>
      <xdr:rowOff>0</xdr:rowOff>
    </xdr:from>
    <xdr:to>
      <xdr:col>0</xdr:col>
      <xdr:colOff>743263</xdr:colOff>
      <xdr:row>2</xdr:row>
      <xdr:rowOff>38013</xdr:rowOff>
    </xdr:to>
    <xdr:sp macro="" textlink="">
      <xdr:nvSpPr>
        <xdr:cNvPr id="4" name="AutoShape 45">
          <a:hlinkClick xmlns:r="http://schemas.openxmlformats.org/officeDocument/2006/relationships" r:id="rId1"/>
        </xdr:cNvPr>
        <xdr:cNvSpPr>
          <a:spLocks noChangeArrowheads="1"/>
        </xdr:cNvSpPr>
      </xdr:nvSpPr>
      <xdr:spPr bwMode="auto">
        <a:xfrm>
          <a:off x="0" y="0"/>
          <a:ext cx="758283"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twoCellAnchor>
    <xdr:from>
      <xdr:col>0</xdr:col>
      <xdr:colOff>0</xdr:colOff>
      <xdr:row>0</xdr:row>
      <xdr:rowOff>0</xdr:rowOff>
    </xdr:from>
    <xdr:to>
      <xdr:col>0</xdr:col>
      <xdr:colOff>747075</xdr:colOff>
      <xdr:row>1</xdr:row>
      <xdr:rowOff>24996</xdr:rowOff>
    </xdr:to>
    <xdr:sp macro="" textlink="">
      <xdr:nvSpPr>
        <xdr:cNvPr id="5" name="AutoShape 45">
          <a:hlinkClick xmlns:r="http://schemas.openxmlformats.org/officeDocument/2006/relationships" r:id="rId1"/>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5</xdr:row>
      <xdr:rowOff>34290</xdr:rowOff>
    </xdr:from>
    <xdr:to>
      <xdr:col>4</xdr:col>
      <xdr:colOff>276225</xdr:colOff>
      <xdr:row>7</xdr:row>
      <xdr:rowOff>188674</xdr:rowOff>
    </xdr:to>
    <xdr:sp macro="" textlink="">
      <xdr:nvSpPr>
        <xdr:cNvPr id="3073" name="AutoShape 15">
          <a:hlinkClick xmlns:r="http://schemas.openxmlformats.org/officeDocument/2006/relationships" r:id="rId1"/>
        </xdr:cNvPr>
        <xdr:cNvSpPr>
          <a:spLocks noChangeArrowheads="1"/>
        </xdr:cNvSpPr>
      </xdr:nvSpPr>
      <xdr:spPr bwMode="auto">
        <a:xfrm>
          <a:off x="771525" y="1990725"/>
          <a:ext cx="2524125" cy="542925"/>
        </a:xfrm>
        <a:prstGeom prst="bevel">
          <a:avLst>
            <a:gd name="adj" fmla="val 12500"/>
          </a:avLst>
        </a:prstGeom>
        <a:solidFill>
          <a:srgbClr val="009999">
            <a:alpha val="89803"/>
          </a:srgbClr>
        </a:solidFill>
        <a:ln>
          <a:noFill/>
        </a:ln>
        <a:extLst/>
      </xdr:spPr>
      <xdr:txBody>
        <a:bodyPr vertOverflow="clip" wrap="square" lIns="180000" tIns="45720" rIns="180000" bIns="45720" anchor="ctr"/>
        <a:lstStyle/>
        <a:p>
          <a:pPr algn="l" rtl="0">
            <a:defRPr sz="1000"/>
          </a:pPr>
          <a:r>
            <a:rPr lang="en-AU" sz="1100" b="1" i="0" u="none" strike="noStrike" baseline="0">
              <a:solidFill>
                <a:schemeClr val="bg1"/>
              </a:solidFill>
              <a:latin typeface="Arial"/>
              <a:cs typeface="Arial"/>
            </a:rPr>
            <a:t>Cover sheet</a:t>
          </a:r>
        </a:p>
      </xdr:txBody>
    </xdr:sp>
    <xdr:clientData/>
  </xdr:twoCellAnchor>
  <xdr:twoCellAnchor>
    <xdr:from>
      <xdr:col>2</xdr:col>
      <xdr:colOff>0</xdr:colOff>
      <xdr:row>9</xdr:row>
      <xdr:rowOff>36195</xdr:rowOff>
    </xdr:from>
    <xdr:to>
      <xdr:col>4</xdr:col>
      <xdr:colOff>287586</xdr:colOff>
      <xdr:row>12</xdr:row>
      <xdr:rowOff>79</xdr:rowOff>
    </xdr:to>
    <xdr:sp macro="" textlink="">
      <xdr:nvSpPr>
        <xdr:cNvPr id="3075" name="AutoShape 2">
          <a:hlinkClick xmlns:r="http://schemas.openxmlformats.org/officeDocument/2006/relationships" r:id="rId2"/>
        </xdr:cNvPr>
        <xdr:cNvSpPr>
          <a:spLocks noChangeArrowheads="1"/>
        </xdr:cNvSpPr>
      </xdr:nvSpPr>
      <xdr:spPr bwMode="auto">
        <a:xfrm>
          <a:off x="790575" y="2762250"/>
          <a:ext cx="2524125" cy="542925"/>
        </a:xfrm>
        <a:prstGeom prst="bevel">
          <a:avLst>
            <a:gd name="adj" fmla="val 12500"/>
          </a:avLst>
        </a:prstGeom>
        <a:solidFill>
          <a:srgbClr val="009999">
            <a:alpha val="89803"/>
          </a:srgbClr>
        </a:solidFill>
        <a:ln>
          <a:noFill/>
        </a:ln>
        <a:extLst/>
      </xdr:spPr>
      <xdr:txBody>
        <a:bodyPr vertOverflow="clip" wrap="square" lIns="180000" tIns="46800" rIns="180000" bIns="46800" anchor="ctr"/>
        <a:lstStyle/>
        <a:p>
          <a:pPr algn="l" rtl="0">
            <a:defRPr sz="1000"/>
          </a:pPr>
          <a:r>
            <a:rPr lang="en-AU" sz="1200" b="1" i="0" u="none" strike="noStrike" baseline="0">
              <a:solidFill>
                <a:schemeClr val="bg1"/>
              </a:solidFill>
              <a:latin typeface="Arial"/>
              <a:cs typeface="Arial"/>
            </a:rPr>
            <a:t>1. Pipeline information</a:t>
          </a:r>
        </a:p>
      </xdr:txBody>
    </xdr:sp>
    <xdr:clientData/>
  </xdr:twoCellAnchor>
  <xdr:twoCellAnchor>
    <xdr:from>
      <xdr:col>1</xdr:col>
      <xdr:colOff>365984</xdr:colOff>
      <xdr:row>17</xdr:row>
      <xdr:rowOff>76871</xdr:rowOff>
    </xdr:from>
    <xdr:to>
      <xdr:col>4</xdr:col>
      <xdr:colOff>286037</xdr:colOff>
      <xdr:row>20</xdr:row>
      <xdr:rowOff>23531</xdr:rowOff>
    </xdr:to>
    <xdr:sp macro="" textlink="">
      <xdr:nvSpPr>
        <xdr:cNvPr id="3076" name="AutoShape 2">
          <a:hlinkClick xmlns:r="http://schemas.openxmlformats.org/officeDocument/2006/relationships" r:id="rId3"/>
        </xdr:cNvPr>
        <xdr:cNvSpPr>
          <a:spLocks noChangeArrowheads="1"/>
        </xdr:cNvSpPr>
      </xdr:nvSpPr>
      <xdr:spPr bwMode="auto">
        <a:xfrm>
          <a:off x="784412" y="3469900"/>
          <a:ext cx="2514039" cy="542925"/>
        </a:xfrm>
        <a:prstGeom prst="bevel">
          <a:avLst>
            <a:gd name="adj" fmla="val 12500"/>
          </a:avLst>
        </a:prstGeom>
        <a:solidFill>
          <a:srgbClr val="009999">
            <a:alpha val="89803"/>
          </a:srgbClr>
        </a:solidFill>
        <a:ln>
          <a:noFill/>
        </a:ln>
        <a:extLst/>
      </xdr:spPr>
      <xdr:txBody>
        <a:bodyPr vertOverflow="clip" wrap="square" lIns="180000" tIns="46800" rIns="180000" bIns="46800" anchor="ctr"/>
        <a:lstStyle/>
        <a:p>
          <a:pPr algn="l" rtl="0">
            <a:defRPr sz="1000"/>
          </a:pPr>
          <a:r>
            <a:rPr lang="en-AU" sz="1200" b="1" i="0" u="none" strike="noStrike" baseline="0">
              <a:solidFill>
                <a:schemeClr val="bg1"/>
              </a:solidFill>
              <a:latin typeface="Arial"/>
              <a:cs typeface="Arial"/>
            </a:rPr>
            <a:t>2. Revenues and expenses</a:t>
          </a:r>
        </a:p>
      </xdr:txBody>
    </xdr:sp>
    <xdr:clientData/>
  </xdr:twoCellAnchor>
  <xdr:twoCellAnchor>
    <xdr:from>
      <xdr:col>2</xdr:col>
      <xdr:colOff>394111</xdr:colOff>
      <xdr:row>29</xdr:row>
      <xdr:rowOff>17369</xdr:rowOff>
    </xdr:from>
    <xdr:to>
      <xdr:col>4</xdr:col>
      <xdr:colOff>689403</xdr:colOff>
      <xdr:row>31</xdr:row>
      <xdr:rowOff>179294</xdr:rowOff>
    </xdr:to>
    <xdr:sp macro="" textlink="">
      <xdr:nvSpPr>
        <xdr:cNvPr id="3078" name="AutoShape 2">
          <a:hlinkClick xmlns:r="http://schemas.openxmlformats.org/officeDocument/2006/relationships" r:id="rId4"/>
        </xdr:cNvPr>
        <xdr:cNvSpPr>
          <a:spLocks noChangeArrowheads="1"/>
        </xdr:cNvSpPr>
      </xdr:nvSpPr>
      <xdr:spPr bwMode="auto">
        <a:xfrm>
          <a:off x="1197349" y="5743575"/>
          <a:ext cx="2514039" cy="54292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2.3 Indirect revenue</a:t>
          </a:r>
        </a:p>
      </xdr:txBody>
    </xdr:sp>
    <xdr:clientData/>
  </xdr:twoCellAnchor>
  <xdr:twoCellAnchor>
    <xdr:from>
      <xdr:col>2</xdr:col>
      <xdr:colOff>405317</xdr:colOff>
      <xdr:row>25</xdr:row>
      <xdr:rowOff>38101</xdr:rowOff>
    </xdr:from>
    <xdr:to>
      <xdr:col>4</xdr:col>
      <xdr:colOff>692903</xdr:colOff>
      <xdr:row>28</xdr:row>
      <xdr:rowOff>1</xdr:rowOff>
    </xdr:to>
    <xdr:sp macro="" textlink="">
      <xdr:nvSpPr>
        <xdr:cNvPr id="3090" name="AutoShape 2">
          <a:hlinkClick xmlns:r="http://schemas.openxmlformats.org/officeDocument/2006/relationships" r:id="rId5"/>
        </xdr:cNvPr>
        <xdr:cNvSpPr>
          <a:spLocks noChangeArrowheads="1"/>
        </xdr:cNvSpPr>
      </xdr:nvSpPr>
      <xdr:spPr bwMode="auto">
        <a:xfrm>
          <a:off x="1208555" y="5002307"/>
          <a:ext cx="2514039" cy="5334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2.2 Revenue contributions</a:t>
          </a:r>
        </a:p>
      </xdr:txBody>
    </xdr:sp>
    <xdr:clientData/>
  </xdr:twoCellAnchor>
  <xdr:twoCellAnchor>
    <xdr:from>
      <xdr:col>2</xdr:col>
      <xdr:colOff>392429</xdr:colOff>
      <xdr:row>13</xdr:row>
      <xdr:rowOff>8965</xdr:rowOff>
    </xdr:from>
    <xdr:to>
      <xdr:col>4</xdr:col>
      <xdr:colOff>693615</xdr:colOff>
      <xdr:row>15</xdr:row>
      <xdr:rowOff>123265</xdr:rowOff>
    </xdr:to>
    <xdr:sp macro="" textlink="">
      <xdr:nvSpPr>
        <xdr:cNvPr id="3148" name="AutoShape 2">
          <a:hlinkClick xmlns:r="http://schemas.openxmlformats.org/officeDocument/2006/relationships" r:id="rId6"/>
        </xdr:cNvPr>
        <xdr:cNvSpPr>
          <a:spLocks noChangeArrowheads="1"/>
        </xdr:cNvSpPr>
      </xdr:nvSpPr>
      <xdr:spPr bwMode="auto">
        <a:xfrm>
          <a:off x="1186142" y="2664759"/>
          <a:ext cx="2514040" cy="4953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1.1 Financial performance</a:t>
          </a:r>
        </a:p>
      </xdr:txBody>
    </xdr:sp>
    <xdr:clientData/>
  </xdr:twoCellAnchor>
  <xdr:twoCellAnchor>
    <xdr:from>
      <xdr:col>2</xdr:col>
      <xdr:colOff>392430</xdr:colOff>
      <xdr:row>33</xdr:row>
      <xdr:rowOff>15689</xdr:rowOff>
    </xdr:from>
    <xdr:to>
      <xdr:col>4</xdr:col>
      <xdr:colOff>693615</xdr:colOff>
      <xdr:row>35</xdr:row>
      <xdr:rowOff>161011</xdr:rowOff>
    </xdr:to>
    <xdr:sp macro="" textlink="">
      <xdr:nvSpPr>
        <xdr:cNvPr id="3155" name="AutoShape 2">
          <a:hlinkClick xmlns:r="http://schemas.openxmlformats.org/officeDocument/2006/relationships" r:id="rId7"/>
        </xdr:cNvPr>
        <xdr:cNvSpPr>
          <a:spLocks noChangeArrowheads="1"/>
        </xdr:cNvSpPr>
      </xdr:nvSpPr>
      <xdr:spPr bwMode="auto">
        <a:xfrm>
          <a:off x="1186143" y="6571130"/>
          <a:ext cx="2514039" cy="543485"/>
        </a:xfrm>
        <a:prstGeom prst="bevel">
          <a:avLst>
            <a:gd name="adj" fmla="val 12500"/>
          </a:avLst>
        </a:prstGeom>
        <a:solidFill>
          <a:srgbClr val="C0C0C0">
            <a:alpha val="89803"/>
          </a:srgbClr>
        </a:solidFill>
        <a:ln>
          <a:noFill/>
        </a:ln>
        <a:effectLst/>
        <a:extLs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2.4 Shared costs</a:t>
          </a:r>
        </a:p>
      </xdr:txBody>
    </xdr:sp>
    <xdr:clientData/>
  </xdr:twoCellAnchor>
  <xdr:twoCellAnchor>
    <xdr:from>
      <xdr:col>1</xdr:col>
      <xdr:colOff>293258</xdr:colOff>
      <xdr:row>36</xdr:row>
      <xdr:rowOff>159069</xdr:rowOff>
    </xdr:from>
    <xdr:to>
      <xdr:col>4</xdr:col>
      <xdr:colOff>205744</xdr:colOff>
      <xdr:row>39</xdr:row>
      <xdr:rowOff>161703</xdr:rowOff>
    </xdr:to>
    <xdr:sp macro="" textlink="">
      <xdr:nvSpPr>
        <xdr:cNvPr id="3157" name="AutoShape 2">
          <a:hlinkClick xmlns:r="http://schemas.openxmlformats.org/officeDocument/2006/relationships" r:id="rId8"/>
        </xdr:cNvPr>
        <xdr:cNvSpPr>
          <a:spLocks noChangeArrowheads="1"/>
        </xdr:cNvSpPr>
      </xdr:nvSpPr>
      <xdr:spPr bwMode="auto">
        <a:xfrm>
          <a:off x="696166" y="7227095"/>
          <a:ext cx="2533650" cy="583546"/>
        </a:xfrm>
        <a:prstGeom prst="bevel">
          <a:avLst>
            <a:gd name="adj" fmla="val 12500"/>
          </a:avLst>
        </a:prstGeom>
        <a:solidFill>
          <a:srgbClr val="009999">
            <a:alpha val="89803"/>
          </a:srgbClr>
        </a:solidFill>
        <a:ln>
          <a:noFill/>
        </a:ln>
        <a:extLst/>
      </xdr:spPr>
      <xdr:txBody>
        <a:bodyPr vertOverflow="clip" wrap="square" lIns="180000" tIns="46800" rIns="180000" bIns="46800" anchor="ctr"/>
        <a:lstStyle/>
        <a:p>
          <a:pPr algn="l" rtl="0">
            <a:defRPr sz="1000"/>
          </a:pPr>
          <a:r>
            <a:rPr lang="en-AU" sz="1100" b="1" i="0" u="none" strike="noStrike" baseline="0">
              <a:solidFill>
                <a:schemeClr val="bg1"/>
              </a:solidFill>
              <a:latin typeface="Arial"/>
              <a:cs typeface="Arial"/>
            </a:rPr>
            <a:t>3. Statement of pipeline assets</a:t>
          </a:r>
        </a:p>
      </xdr:txBody>
    </xdr:sp>
    <xdr:clientData/>
  </xdr:twoCellAnchor>
  <xdr:twoCellAnchor>
    <xdr:from>
      <xdr:col>6</xdr:col>
      <xdr:colOff>35971</xdr:colOff>
      <xdr:row>24</xdr:row>
      <xdr:rowOff>182095</xdr:rowOff>
    </xdr:from>
    <xdr:to>
      <xdr:col>8</xdr:col>
      <xdr:colOff>348418</xdr:colOff>
      <xdr:row>27</xdr:row>
      <xdr:rowOff>153520</xdr:rowOff>
    </xdr:to>
    <xdr:sp macro="" textlink="">
      <xdr:nvSpPr>
        <xdr:cNvPr id="3173" name="AutoShape 2">
          <a:hlinkClick xmlns:r="http://schemas.openxmlformats.org/officeDocument/2006/relationships" r:id="rId9"/>
        </xdr:cNvPr>
        <xdr:cNvSpPr>
          <a:spLocks noChangeAspect="1" noChangeArrowheads="1"/>
        </xdr:cNvSpPr>
      </xdr:nvSpPr>
      <xdr:spPr bwMode="auto">
        <a:xfrm>
          <a:off x="4413437" y="4955801"/>
          <a:ext cx="2514040" cy="542925"/>
        </a:xfrm>
        <a:prstGeom prst="bevel">
          <a:avLst>
            <a:gd name="adj" fmla="val 12500"/>
          </a:avLst>
        </a:prstGeom>
        <a:solidFill>
          <a:srgbClr val="009999">
            <a:alpha val="89803"/>
          </a:srgbClr>
        </a:solidFill>
        <a:ln>
          <a:noFill/>
        </a:ln>
        <a:extLst/>
      </xdr:spPr>
      <xdr:txBody>
        <a:bodyPr vertOverflow="clip" wrap="square" lIns="180000" tIns="46800" rIns="180000" bIns="46800" anchor="ctr"/>
        <a:lstStyle/>
        <a:p>
          <a:pPr algn="l" rtl="0">
            <a:defRPr sz="1000"/>
          </a:pPr>
          <a:r>
            <a:rPr lang="en-AU" sz="1100" b="1" i="0" u="none" strike="noStrike" baseline="0">
              <a:solidFill>
                <a:schemeClr val="bg1"/>
              </a:solidFill>
              <a:latin typeface="Arial"/>
              <a:cs typeface="Arial"/>
            </a:rPr>
            <a:t>5. Weighted average price</a:t>
          </a:r>
        </a:p>
      </xdr:txBody>
    </xdr:sp>
    <xdr:clientData/>
  </xdr:twoCellAnchor>
  <xdr:twoCellAnchor>
    <xdr:from>
      <xdr:col>6</xdr:col>
      <xdr:colOff>40678</xdr:colOff>
      <xdr:row>32</xdr:row>
      <xdr:rowOff>103655</xdr:rowOff>
    </xdr:from>
    <xdr:to>
      <xdr:col>8</xdr:col>
      <xdr:colOff>360745</xdr:colOff>
      <xdr:row>35</xdr:row>
      <xdr:rowOff>8405</xdr:rowOff>
    </xdr:to>
    <xdr:sp macro="" textlink="">
      <xdr:nvSpPr>
        <xdr:cNvPr id="3176" name="AutoShape 2">
          <a:hlinkClick xmlns:r="http://schemas.openxmlformats.org/officeDocument/2006/relationships" r:id="rId10"/>
        </xdr:cNvPr>
        <xdr:cNvSpPr>
          <a:spLocks noChangeArrowheads="1"/>
        </xdr:cNvSpPr>
      </xdr:nvSpPr>
      <xdr:spPr bwMode="auto">
        <a:xfrm>
          <a:off x="4425764" y="6401361"/>
          <a:ext cx="2514040" cy="476250"/>
        </a:xfrm>
        <a:prstGeom prst="bevel">
          <a:avLst>
            <a:gd name="adj" fmla="val 12500"/>
          </a:avLst>
        </a:prstGeom>
        <a:solidFill>
          <a:srgbClr val="009999">
            <a:alpha val="89803"/>
          </a:srgbClr>
        </a:solidFill>
        <a:ln>
          <a:noFill/>
        </a:ln>
        <a:extLst/>
      </xdr:spPr>
      <xdr:txBody>
        <a:bodyPr vertOverflow="clip" wrap="square" lIns="180000" tIns="46800" rIns="180000" bIns="46800" anchor="ctr"/>
        <a:lstStyle/>
        <a:p>
          <a:pPr algn="l" rtl="0">
            <a:defRPr sz="1000"/>
          </a:pPr>
          <a:r>
            <a:rPr lang="en-AU" sz="1100" b="1" i="0" u="none" strike="noStrike" baseline="0">
              <a:solidFill>
                <a:schemeClr val="bg1"/>
              </a:solidFill>
              <a:latin typeface="Arial"/>
              <a:cs typeface="Arial"/>
            </a:rPr>
            <a:t>6. Notes</a:t>
          </a:r>
        </a:p>
      </xdr:txBody>
    </xdr:sp>
    <xdr:clientData/>
  </xdr:twoCellAnchor>
  <xdr:twoCellAnchor>
    <xdr:from>
      <xdr:col>2</xdr:col>
      <xdr:colOff>461346</xdr:colOff>
      <xdr:row>40</xdr:row>
      <xdr:rowOff>114859</xdr:rowOff>
    </xdr:from>
    <xdr:to>
      <xdr:col>4</xdr:col>
      <xdr:colOff>764326</xdr:colOff>
      <xdr:row>43</xdr:row>
      <xdr:rowOff>47359</xdr:rowOff>
    </xdr:to>
    <xdr:sp macro="" textlink="">
      <xdr:nvSpPr>
        <xdr:cNvPr id="21" name="AutoShape 2">
          <a:hlinkClick xmlns:r="http://schemas.openxmlformats.org/officeDocument/2006/relationships" r:id="rId11"/>
        </xdr:cNvPr>
        <xdr:cNvSpPr>
          <a:spLocks noChangeArrowheads="1"/>
        </xdr:cNvSpPr>
      </xdr:nvSpPr>
      <xdr:spPr bwMode="auto">
        <a:xfrm>
          <a:off x="1264584" y="7936565"/>
          <a:ext cx="2514039" cy="5040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3.1 Pipeline asset useful life</a:t>
          </a:r>
        </a:p>
      </xdr:txBody>
    </xdr:sp>
    <xdr:clientData/>
  </xdr:twoCellAnchor>
  <xdr:twoCellAnchor>
    <xdr:from>
      <xdr:col>2</xdr:col>
      <xdr:colOff>426047</xdr:colOff>
      <xdr:row>21</xdr:row>
      <xdr:rowOff>23533</xdr:rowOff>
    </xdr:from>
    <xdr:to>
      <xdr:col>4</xdr:col>
      <xdr:colOff>727145</xdr:colOff>
      <xdr:row>23</xdr:row>
      <xdr:rowOff>159322</xdr:rowOff>
    </xdr:to>
    <xdr:sp macro="" textlink="">
      <xdr:nvSpPr>
        <xdr:cNvPr id="24" name="AutoShape 2">
          <a:hlinkClick xmlns:r="http://schemas.openxmlformats.org/officeDocument/2006/relationships" r:id="rId12"/>
        </xdr:cNvPr>
        <xdr:cNvSpPr>
          <a:spLocks noChangeArrowheads="1"/>
        </xdr:cNvSpPr>
      </xdr:nvSpPr>
      <xdr:spPr bwMode="auto">
        <a:xfrm>
          <a:off x="1219760" y="4214533"/>
          <a:ext cx="2514039" cy="54292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2.1 Revenue by service</a:t>
          </a:r>
        </a:p>
      </xdr:txBody>
    </xdr:sp>
    <xdr:clientData/>
  </xdr:twoCellAnchor>
  <xdr:twoCellAnchor>
    <xdr:from>
      <xdr:col>6</xdr:col>
      <xdr:colOff>74854</xdr:colOff>
      <xdr:row>5</xdr:row>
      <xdr:rowOff>44823</xdr:rowOff>
    </xdr:from>
    <xdr:to>
      <xdr:col>8</xdr:col>
      <xdr:colOff>394950</xdr:colOff>
      <xdr:row>8</xdr:row>
      <xdr:rowOff>39295</xdr:rowOff>
    </xdr:to>
    <xdr:sp macro="" textlink="">
      <xdr:nvSpPr>
        <xdr:cNvPr id="26" name="AutoShape 2">
          <a:hlinkClick xmlns:r="http://schemas.openxmlformats.org/officeDocument/2006/relationships" r:id="rId8"/>
        </xdr:cNvPr>
        <xdr:cNvSpPr>
          <a:spLocks noChangeArrowheads="1"/>
        </xdr:cNvSpPr>
      </xdr:nvSpPr>
      <xdr:spPr bwMode="auto">
        <a:xfrm>
          <a:off x="4459940" y="1176617"/>
          <a:ext cx="2514040" cy="542925"/>
        </a:xfrm>
        <a:prstGeom prst="bevel">
          <a:avLst>
            <a:gd name="adj" fmla="val 12500"/>
          </a:avLst>
        </a:prstGeom>
        <a:solidFill>
          <a:srgbClr val="009999">
            <a:alpha val="89803"/>
          </a:srgbClr>
        </a:solidFill>
        <a:ln>
          <a:noFill/>
        </a:ln>
        <a:extLst/>
      </xdr:spPr>
      <xdr:txBody>
        <a:bodyPr vertOverflow="clip" wrap="square" lIns="180000" tIns="46800" rIns="180000" bIns="46800" anchor="ctr"/>
        <a:lstStyle/>
        <a:p>
          <a:pPr algn="l" rtl="0">
            <a:lnSpc>
              <a:spcPts val="1000"/>
            </a:lnSpc>
            <a:defRPr sz="1000"/>
          </a:pPr>
          <a:r>
            <a:rPr lang="en-AU" sz="1200" b="1" i="0" u="none" strike="noStrike" baseline="0">
              <a:solidFill>
                <a:schemeClr val="bg1"/>
              </a:solidFill>
              <a:latin typeface="Arial"/>
              <a:cs typeface="Arial"/>
            </a:rPr>
            <a:t>3. Statement of pipeline assets (continued)</a:t>
          </a:r>
        </a:p>
      </xdr:txBody>
    </xdr:sp>
    <xdr:clientData/>
  </xdr:twoCellAnchor>
  <xdr:twoCellAnchor>
    <xdr:from>
      <xdr:col>6</xdr:col>
      <xdr:colOff>512557</xdr:colOff>
      <xdr:row>13</xdr:row>
      <xdr:rowOff>1792</xdr:rowOff>
    </xdr:from>
    <xdr:to>
      <xdr:col>8</xdr:col>
      <xdr:colOff>805824</xdr:colOff>
      <xdr:row>15</xdr:row>
      <xdr:rowOff>148740</xdr:rowOff>
    </xdr:to>
    <xdr:sp macro="" textlink="">
      <xdr:nvSpPr>
        <xdr:cNvPr id="28" name="AutoShape 2">
          <a:hlinkClick xmlns:r="http://schemas.openxmlformats.org/officeDocument/2006/relationships" r:id="rId13"/>
        </xdr:cNvPr>
        <xdr:cNvSpPr>
          <a:spLocks noChangeArrowheads="1"/>
        </xdr:cNvSpPr>
      </xdr:nvSpPr>
      <xdr:spPr bwMode="auto">
        <a:xfrm>
          <a:off x="4984937" y="2642346"/>
          <a:ext cx="2514039" cy="54292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3.4 Shared supporting assets</a:t>
          </a:r>
        </a:p>
      </xdr:txBody>
    </xdr:sp>
    <xdr:clientData/>
  </xdr:twoCellAnchor>
  <xdr:twoCellAnchor>
    <xdr:from>
      <xdr:col>6</xdr:col>
      <xdr:colOff>39557</xdr:colOff>
      <xdr:row>17</xdr:row>
      <xdr:rowOff>73397</xdr:rowOff>
    </xdr:from>
    <xdr:to>
      <xdr:col>8</xdr:col>
      <xdr:colOff>359588</xdr:colOff>
      <xdr:row>20</xdr:row>
      <xdr:rowOff>44822</xdr:rowOff>
    </xdr:to>
    <xdr:sp macro="" textlink="">
      <xdr:nvSpPr>
        <xdr:cNvPr id="31" name="AutoShape 2">
          <a:hlinkClick xmlns:r="http://schemas.openxmlformats.org/officeDocument/2006/relationships" r:id="rId14"/>
        </xdr:cNvPr>
        <xdr:cNvSpPr>
          <a:spLocks noChangeArrowheads="1"/>
        </xdr:cNvSpPr>
      </xdr:nvSpPr>
      <xdr:spPr bwMode="auto">
        <a:xfrm>
          <a:off x="4424643" y="3491191"/>
          <a:ext cx="2514039" cy="542925"/>
        </a:xfrm>
        <a:prstGeom prst="bevel">
          <a:avLst>
            <a:gd name="adj" fmla="val 12500"/>
          </a:avLst>
        </a:prstGeom>
        <a:solidFill>
          <a:srgbClr val="009999">
            <a:alpha val="89803"/>
          </a:srgbClr>
        </a:solidFill>
        <a:ln>
          <a:noFill/>
        </a:ln>
        <a:extLst/>
      </xdr:spPr>
      <xdr:txBody>
        <a:bodyPr vertOverflow="clip" wrap="square" lIns="180000" tIns="46800" rIns="180000" bIns="46800" anchor="ctr"/>
        <a:lstStyle/>
        <a:p>
          <a:pPr algn="l" rtl="0">
            <a:defRPr sz="1000"/>
          </a:pPr>
          <a:r>
            <a:rPr lang="en-AU" sz="1100" b="1" i="0" u="none" strike="noStrike" baseline="0">
              <a:solidFill>
                <a:schemeClr val="bg1"/>
              </a:solidFill>
              <a:latin typeface="Arial"/>
              <a:cs typeface="Arial"/>
            </a:rPr>
            <a:t>4.  Recovered capital</a:t>
          </a:r>
        </a:p>
      </xdr:txBody>
    </xdr:sp>
    <xdr:clientData/>
  </xdr:twoCellAnchor>
  <xdr:twoCellAnchor>
    <xdr:from>
      <xdr:col>6</xdr:col>
      <xdr:colOff>525443</xdr:colOff>
      <xdr:row>8</xdr:row>
      <xdr:rowOff>151057</xdr:rowOff>
    </xdr:from>
    <xdr:to>
      <xdr:col>8</xdr:col>
      <xdr:colOff>809283</xdr:colOff>
      <xdr:row>11</xdr:row>
      <xdr:rowOff>114941</xdr:rowOff>
    </xdr:to>
    <xdr:sp macro="" textlink="">
      <xdr:nvSpPr>
        <xdr:cNvPr id="34" name="AutoShape 2">
          <a:hlinkClick xmlns:r="http://schemas.openxmlformats.org/officeDocument/2006/relationships" r:id="rId15"/>
        </xdr:cNvPr>
        <xdr:cNvSpPr>
          <a:spLocks noChangeArrowheads="1"/>
        </xdr:cNvSpPr>
      </xdr:nvSpPr>
      <xdr:spPr bwMode="auto">
        <a:xfrm>
          <a:off x="4895289" y="1846731"/>
          <a:ext cx="2514040" cy="54292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3.3  Depreciation</a:t>
          </a:r>
        </a:p>
      </xdr:txBody>
    </xdr:sp>
    <xdr:clientData/>
  </xdr:twoCellAnchor>
  <xdr:twoCellAnchor>
    <xdr:from>
      <xdr:col>6</xdr:col>
      <xdr:colOff>480624</xdr:colOff>
      <xdr:row>28</xdr:row>
      <xdr:rowOff>91327</xdr:rowOff>
    </xdr:from>
    <xdr:to>
      <xdr:col>8</xdr:col>
      <xdr:colOff>772174</xdr:colOff>
      <xdr:row>31</xdr:row>
      <xdr:rowOff>53227</xdr:rowOff>
    </xdr:to>
    <xdr:sp macro="" textlink="">
      <xdr:nvSpPr>
        <xdr:cNvPr id="27" name="AutoShape 2">
          <a:hlinkClick xmlns:r="http://schemas.openxmlformats.org/officeDocument/2006/relationships" r:id="rId16"/>
        </xdr:cNvPr>
        <xdr:cNvSpPr>
          <a:spLocks noChangeArrowheads="1"/>
        </xdr:cNvSpPr>
      </xdr:nvSpPr>
      <xdr:spPr bwMode="auto">
        <a:xfrm>
          <a:off x="4840945" y="5636558"/>
          <a:ext cx="2514040" cy="52387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5.1 Exempt WAP services</a:t>
          </a:r>
        </a:p>
      </xdr:txBody>
    </xdr:sp>
    <xdr:clientData/>
  </xdr:twoCellAnchor>
  <xdr:twoCellAnchor>
    <xdr:from>
      <xdr:col>2</xdr:col>
      <xdr:colOff>464484</xdr:colOff>
      <xdr:row>43</xdr:row>
      <xdr:rowOff>155200</xdr:rowOff>
    </xdr:from>
    <xdr:to>
      <xdr:col>4</xdr:col>
      <xdr:colOff>767567</xdr:colOff>
      <xdr:row>46</xdr:row>
      <xdr:rowOff>87700</xdr:rowOff>
    </xdr:to>
    <xdr:sp macro="" textlink="">
      <xdr:nvSpPr>
        <xdr:cNvPr id="35" name="AutoShape 2">
          <a:hlinkClick xmlns:r="http://schemas.openxmlformats.org/officeDocument/2006/relationships" r:id="rId17"/>
        </xdr:cNvPr>
        <xdr:cNvSpPr>
          <a:spLocks noChangeArrowheads="1"/>
        </xdr:cNvSpPr>
      </xdr:nvSpPr>
      <xdr:spPr bwMode="auto">
        <a:xfrm>
          <a:off x="1260102" y="8548406"/>
          <a:ext cx="2514039" cy="5040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3.2 Pipeline asset impairment</a:t>
          </a:r>
        </a:p>
      </xdr:txBody>
    </xdr:sp>
    <xdr:clientData/>
  </xdr:twoCellAnchor>
  <xdr:twoCellAnchor>
    <xdr:from>
      <xdr:col>6</xdr:col>
      <xdr:colOff>515918</xdr:colOff>
      <xdr:row>21</xdr:row>
      <xdr:rowOff>56029</xdr:rowOff>
    </xdr:from>
    <xdr:to>
      <xdr:col>8</xdr:col>
      <xdr:colOff>809323</xdr:colOff>
      <xdr:row>24</xdr:row>
      <xdr:rowOff>16248</xdr:rowOff>
    </xdr:to>
    <xdr:sp macro="" textlink="">
      <xdr:nvSpPr>
        <xdr:cNvPr id="36" name="AutoShape 2">
          <a:hlinkClick xmlns:r="http://schemas.openxmlformats.org/officeDocument/2006/relationships" r:id="rId18"/>
        </xdr:cNvPr>
        <xdr:cNvSpPr>
          <a:spLocks noChangeArrowheads="1"/>
        </xdr:cNvSpPr>
      </xdr:nvSpPr>
      <xdr:spPr bwMode="auto">
        <a:xfrm>
          <a:off x="4885764" y="4247029"/>
          <a:ext cx="2514040" cy="54292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46800" rIns="180000" bIns="46800" anchor="ctr"/>
        <a:lstStyle/>
        <a:p>
          <a:pPr algn="l" rtl="0">
            <a:defRPr sz="1000"/>
          </a:pPr>
          <a:r>
            <a:rPr lang="en-AU" sz="1000" b="1" i="0" u="none" strike="noStrike" baseline="0">
              <a:solidFill>
                <a:srgbClr val="000080"/>
              </a:solidFill>
              <a:latin typeface="Arial"/>
              <a:cs typeface="Arial"/>
            </a:rPr>
            <a:t>4.1 Pipelines capex</a:t>
          </a:r>
        </a:p>
      </xdr:txBody>
    </xdr:sp>
    <xdr:clientData/>
  </xdr:twoCellAnchor>
  <xdr:twoCellAnchor editAs="oneCell">
    <xdr:from>
      <xdr:col>1</xdr:col>
      <xdr:colOff>47625</xdr:colOff>
      <xdr:row>1</xdr:row>
      <xdr:rowOff>57150</xdr:rowOff>
    </xdr:from>
    <xdr:to>
      <xdr:col>3</xdr:col>
      <xdr:colOff>342900</xdr:colOff>
      <xdr:row>3</xdr:row>
      <xdr:rowOff>133350</xdr:rowOff>
    </xdr:to>
    <xdr:pic>
      <xdr:nvPicPr>
        <xdr:cNvPr id="90461" name="Picture 1"/>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57200" y="352425"/>
          <a:ext cx="17907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92175" name="Group 1"/>
        <xdr:cNvGrpSpPr>
          <a:grpSpLocks/>
        </xdr:cNvGrpSpPr>
      </xdr:nvGrpSpPr>
      <xdr:grpSpPr bwMode="auto">
        <a:xfrm>
          <a:off x="0" y="0"/>
          <a:ext cx="797719" cy="0"/>
          <a:chOff x="0" y="2"/>
          <a:chExt cx="77" cy="61"/>
        </a:xfrm>
      </xdr:grpSpPr>
      <xdr:sp macro="" textlink="">
        <xdr:nvSpPr>
          <xdr:cNvPr id="3"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92181"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0</xdr:colOff>
      <xdr:row>0</xdr:row>
      <xdr:rowOff>0</xdr:rowOff>
    </xdr:to>
    <xdr:grpSp>
      <xdr:nvGrpSpPr>
        <xdr:cNvPr id="92176" name="Group 7"/>
        <xdr:cNvGrpSpPr>
          <a:grpSpLocks/>
        </xdr:cNvGrpSpPr>
      </xdr:nvGrpSpPr>
      <xdr:grpSpPr bwMode="auto">
        <a:xfrm>
          <a:off x="0" y="0"/>
          <a:ext cx="797719" cy="0"/>
          <a:chOff x="0" y="2"/>
          <a:chExt cx="77" cy="61"/>
        </a:xfrm>
      </xdr:grpSpPr>
      <xdr:sp macro="" textlink="">
        <xdr:nvSpPr>
          <xdr:cNvPr id="9"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9217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0</xdr:col>
      <xdr:colOff>777461</xdr:colOff>
      <xdr:row>1</xdr:row>
      <xdr:rowOff>24996</xdr:rowOff>
    </xdr:to>
    <xdr:sp macro="" textlink="">
      <xdr:nvSpPr>
        <xdr:cNvPr id="8" name="AutoShape 45">
          <a:hlinkClick xmlns:r="http://schemas.openxmlformats.org/officeDocument/2006/relationships" r:id="rId1"/>
        </xdr:cNvPr>
        <xdr:cNvSpPr>
          <a:spLocks noChangeArrowheads="1"/>
        </xdr:cNvSpPr>
      </xdr:nvSpPr>
      <xdr:spPr bwMode="auto">
        <a:xfrm>
          <a:off x="0" y="0"/>
          <a:ext cx="762000" cy="2667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37257</xdr:colOff>
      <xdr:row>54</xdr:row>
      <xdr:rowOff>122737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61925"/>
          <a:ext cx="6742857" cy="8704762"/>
        </a:xfrm>
        <a:prstGeom prst="rect">
          <a:avLst/>
        </a:prstGeom>
      </xdr:spPr>
    </xdr:pic>
    <xdr:clientData/>
  </xdr:twoCellAnchor>
  <xdr:twoCellAnchor editAs="oneCell">
    <xdr:from>
      <xdr:col>12</xdr:col>
      <xdr:colOff>0</xdr:colOff>
      <xdr:row>1</xdr:row>
      <xdr:rowOff>0</xdr:rowOff>
    </xdr:from>
    <xdr:to>
      <xdr:col>23</xdr:col>
      <xdr:colOff>65828</xdr:colOff>
      <xdr:row>54</xdr:row>
      <xdr:rowOff>132261</xdr:rowOff>
    </xdr:to>
    <xdr:pic>
      <xdr:nvPicPr>
        <xdr:cNvPr id="3" name="Picture 2"/>
        <xdr:cNvPicPr>
          <a:picLocks noChangeAspect="1"/>
        </xdr:cNvPicPr>
      </xdr:nvPicPr>
      <xdr:blipFill>
        <a:blip xmlns:r="http://schemas.openxmlformats.org/officeDocument/2006/relationships" r:embed="rId2"/>
        <a:stretch>
          <a:fillRect/>
        </a:stretch>
      </xdr:blipFill>
      <xdr:spPr>
        <a:xfrm>
          <a:off x="7315200" y="161925"/>
          <a:ext cx="6771428" cy="871428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737249</xdr:colOff>
      <xdr:row>0</xdr:row>
      <xdr:rowOff>142875</xdr:rowOff>
    </xdr:to>
    <xdr:sp macro="" textlink="">
      <xdr:nvSpPr>
        <xdr:cNvPr id="2" name="AutoShape 45">
          <a:hlinkClick xmlns:r="http://schemas.openxmlformats.org/officeDocument/2006/relationships" r:id="rId1"/>
        </xdr:cNvPr>
        <xdr:cNvSpPr>
          <a:spLocks noChangeArrowheads="1"/>
        </xdr:cNvSpPr>
      </xdr:nvSpPr>
      <xdr:spPr bwMode="auto">
        <a:xfrm>
          <a:off x="0" y="0"/>
          <a:ext cx="741270" cy="14287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85364" name="Group 1"/>
        <xdr:cNvGrpSpPr>
          <a:grpSpLocks/>
        </xdr:cNvGrpSpPr>
      </xdr:nvGrpSpPr>
      <xdr:grpSpPr bwMode="auto">
        <a:xfrm>
          <a:off x="0" y="0"/>
          <a:ext cx="797719" cy="0"/>
          <a:chOff x="0" y="2"/>
          <a:chExt cx="77" cy="61"/>
        </a:xfrm>
      </xdr:grpSpPr>
      <xdr:sp macro="" textlink="">
        <xdr:nvSpPr>
          <xdr:cNvPr id="3"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5370"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0</xdr:colOff>
      <xdr:row>0</xdr:row>
      <xdr:rowOff>0</xdr:rowOff>
    </xdr:to>
    <xdr:grpSp>
      <xdr:nvGrpSpPr>
        <xdr:cNvPr id="85365" name="Group 7"/>
        <xdr:cNvGrpSpPr>
          <a:grpSpLocks/>
        </xdr:cNvGrpSpPr>
      </xdr:nvGrpSpPr>
      <xdr:grpSpPr bwMode="auto">
        <a:xfrm>
          <a:off x="0" y="0"/>
          <a:ext cx="797719" cy="0"/>
          <a:chOff x="0" y="2"/>
          <a:chExt cx="77" cy="61"/>
        </a:xfrm>
      </xdr:grpSpPr>
      <xdr:sp macro="" textlink="">
        <xdr:nvSpPr>
          <xdr:cNvPr id="9"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5368"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0</xdr:col>
      <xdr:colOff>741239</xdr:colOff>
      <xdr:row>0</xdr:row>
      <xdr:rowOff>142875</xdr:rowOff>
    </xdr:to>
    <xdr:sp macro="" textlink="">
      <xdr:nvSpPr>
        <xdr:cNvPr id="8" name="AutoShape 45">
          <a:hlinkClick xmlns:r="http://schemas.openxmlformats.org/officeDocument/2006/relationships" r:id="rId1"/>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82598" name="Group 1"/>
        <xdr:cNvGrpSpPr>
          <a:grpSpLocks/>
        </xdr:cNvGrpSpPr>
      </xdr:nvGrpSpPr>
      <xdr:grpSpPr bwMode="auto">
        <a:xfrm>
          <a:off x="0" y="0"/>
          <a:ext cx="797719" cy="0"/>
          <a:chOff x="0" y="2"/>
          <a:chExt cx="77" cy="61"/>
        </a:xfrm>
      </xdr:grpSpPr>
      <xdr:sp macro="" textlink="">
        <xdr:nvSpPr>
          <xdr:cNvPr id="3"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260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28575</xdr:colOff>
      <xdr:row>0</xdr:row>
      <xdr:rowOff>47625</xdr:rowOff>
    </xdr:from>
    <xdr:to>
      <xdr:col>0</xdr:col>
      <xdr:colOff>777702</xdr:colOff>
      <xdr:row>0</xdr:row>
      <xdr:rowOff>190500</xdr:rowOff>
    </xdr:to>
    <xdr:sp macro="" textlink="">
      <xdr:nvSpPr>
        <xdr:cNvPr id="6" name="AutoShape 45">
          <a:hlinkClick xmlns:r="http://schemas.openxmlformats.org/officeDocument/2006/relationships" r:id="rId1"/>
        </xdr:cNvPr>
        <xdr:cNvSpPr>
          <a:spLocks noChangeArrowheads="1"/>
        </xdr:cNvSpPr>
      </xdr:nvSpPr>
      <xdr:spPr bwMode="auto">
        <a:xfrm>
          <a:off x="28575" y="47625"/>
          <a:ext cx="733425" cy="14287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82600" name="Group 7"/>
        <xdr:cNvGrpSpPr>
          <a:grpSpLocks/>
        </xdr:cNvGrpSpPr>
      </xdr:nvGrpSpPr>
      <xdr:grpSpPr bwMode="auto">
        <a:xfrm>
          <a:off x="0" y="0"/>
          <a:ext cx="797719" cy="0"/>
          <a:chOff x="0" y="2"/>
          <a:chExt cx="77" cy="61"/>
        </a:xfrm>
      </xdr:grpSpPr>
      <xdr:sp macro="" textlink="">
        <xdr:nvSpPr>
          <xdr:cNvPr id="9"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2602"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741239</xdr:colOff>
      <xdr:row>0</xdr:row>
      <xdr:rowOff>142875</xdr:rowOff>
    </xdr:to>
    <xdr:sp macro="" textlink="">
      <xdr:nvSpPr>
        <xdr:cNvPr id="2" name="AutoShape 45">
          <a:hlinkClick xmlns:r="http://schemas.openxmlformats.org/officeDocument/2006/relationships" r:id="rId1"/>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741239</xdr:colOff>
      <xdr:row>0</xdr:row>
      <xdr:rowOff>142875</xdr:rowOff>
    </xdr:to>
    <xdr:sp macro="" textlink="">
      <xdr:nvSpPr>
        <xdr:cNvPr id="2" name="AutoShape 45">
          <a:hlinkClick xmlns:r="http://schemas.openxmlformats.org/officeDocument/2006/relationships" r:id="rId1"/>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grpSp>
      <xdr:nvGrpSpPr>
        <xdr:cNvPr id="86296" name="Group 1"/>
        <xdr:cNvGrpSpPr>
          <a:grpSpLocks/>
        </xdr:cNvGrpSpPr>
      </xdr:nvGrpSpPr>
      <xdr:grpSpPr bwMode="auto">
        <a:xfrm>
          <a:off x="0" y="0"/>
          <a:ext cx="797719" cy="0"/>
          <a:chOff x="0" y="2"/>
          <a:chExt cx="77" cy="61"/>
        </a:xfrm>
      </xdr:grpSpPr>
      <xdr:sp macro="" textlink="">
        <xdr:nvSpPr>
          <xdr:cNvPr id="3"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6302"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1</xdr:col>
      <xdr:colOff>0</xdr:colOff>
      <xdr:row>0</xdr:row>
      <xdr:rowOff>0</xdr:rowOff>
    </xdr:to>
    <xdr:grpSp>
      <xdr:nvGrpSpPr>
        <xdr:cNvPr id="86297" name="Group 7"/>
        <xdr:cNvGrpSpPr>
          <a:grpSpLocks/>
        </xdr:cNvGrpSpPr>
      </xdr:nvGrpSpPr>
      <xdr:grpSpPr bwMode="auto">
        <a:xfrm>
          <a:off x="0" y="0"/>
          <a:ext cx="797719" cy="0"/>
          <a:chOff x="0" y="2"/>
          <a:chExt cx="77" cy="61"/>
        </a:xfrm>
      </xdr:grpSpPr>
      <xdr:sp macro="" textlink="">
        <xdr:nvSpPr>
          <xdr:cNvPr id="9" name="AutoShape 45">
            <a:hlinkClick xmlns:r="http://schemas.openxmlformats.org/officeDocument/2006/relationships" r:id="rId1"/>
          </xdr:cNvPr>
          <xdr:cNvSpPr>
            <a:spLocks noChangeArrowheads="1"/>
          </xdr:cNvSpPr>
        </xdr:nvSpPr>
        <xdr:spPr bwMode="auto">
          <a:xfrm>
            <a:off x="-19256304194325" y="0"/>
            <a:ext cx="0" cy="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pic>
        <xdr:nvPicPr>
          <xdr:cNvPr id="8630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
            <a:ext cx="74"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0</xdr:col>
      <xdr:colOff>741239</xdr:colOff>
      <xdr:row>0</xdr:row>
      <xdr:rowOff>142875</xdr:rowOff>
    </xdr:to>
    <xdr:sp macro="" textlink="">
      <xdr:nvSpPr>
        <xdr:cNvPr id="8" name="AutoShape 45">
          <a:hlinkClick xmlns:r="http://schemas.openxmlformats.org/officeDocument/2006/relationships" r:id="rId1"/>
        </xdr:cNvPr>
        <xdr:cNvSpPr>
          <a:spLocks noChangeArrowheads="1"/>
        </xdr:cNvSpPr>
      </xdr:nvSpPr>
      <xdr:spPr bwMode="auto">
        <a:xfrm>
          <a:off x="0" y="0"/>
          <a:ext cx="733425" cy="142875"/>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658410</xdr:colOff>
      <xdr:row>0</xdr:row>
      <xdr:rowOff>147084</xdr:rowOff>
    </xdr:to>
    <xdr:sp macro="" textlink="">
      <xdr:nvSpPr>
        <xdr:cNvPr id="2" name="AutoShape 45">
          <a:hlinkClick xmlns:r="http://schemas.openxmlformats.org/officeDocument/2006/relationships" r:id="rId1"/>
        </xdr:cNvPr>
        <xdr:cNvSpPr>
          <a:spLocks noChangeArrowheads="1"/>
        </xdr:cNvSpPr>
      </xdr:nvSpPr>
      <xdr:spPr bwMode="auto">
        <a:xfrm>
          <a:off x="0" y="0"/>
          <a:ext cx="666750" cy="1524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507707</xdr:colOff>
      <xdr:row>0</xdr:row>
      <xdr:rowOff>147084</xdr:rowOff>
    </xdr:to>
    <xdr:sp macro="" textlink="">
      <xdr:nvSpPr>
        <xdr:cNvPr id="2" name="AutoShape 45">
          <a:hlinkClick xmlns:r="http://schemas.openxmlformats.org/officeDocument/2006/relationships" r:id="rId1"/>
        </xdr:cNvPr>
        <xdr:cNvSpPr>
          <a:spLocks noChangeArrowheads="1"/>
        </xdr:cNvSpPr>
      </xdr:nvSpPr>
      <xdr:spPr bwMode="auto">
        <a:xfrm>
          <a:off x="1" y="0"/>
          <a:ext cx="514350" cy="152400"/>
        </a:xfrm>
        <a:prstGeom prst="bevel">
          <a:avLst>
            <a:gd name="adj" fmla="val 12500"/>
          </a:avLst>
        </a:prstGeom>
        <a:solidFill>
          <a:srgbClr val="C0C0C0">
            <a:alpha val="89803"/>
          </a:srgb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r>
            <a:rPr lang="en-AU" sz="700" b="1" i="0" u="none" strike="noStrike" baseline="0">
              <a:solidFill>
                <a:srgbClr val="000080"/>
              </a:solidFill>
              <a:latin typeface="Arial"/>
              <a:cs typeface="Arial"/>
            </a:rPr>
            <a:t>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data\group$\Finance\Part%2023%20Reporting%20Non%20Scheme%20Assets\FY2019%20(refer%20to%20RAB%20Reconstruction%20folder)\3.1%20Non%20Scheme%20Fin%20Rpt%20-%20Corp%20Opex%20&amp;%20Synery%20Adj\Financial%20reporting%20templates%20with%20Support\MML%20FY19%20ERA%20Pt%20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Log"/>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sheetName val="3.4 Shared supporting assets"/>
      <sheetName val="4 Recovered capital"/>
      <sheetName val="4.1 Pipelines capex"/>
      <sheetName val="5. Weighted average price"/>
      <sheetName val="5.1 Exempt WAP services"/>
      <sheetName val="6. Notes"/>
      <sheetName val="APA Amendments"/>
      <sheetName val="SUPPORT&gt;&gt;&gt;"/>
      <sheetName val="A. Part 23 PL Reporting"/>
      <sheetName val="B. Part 23 BS Reporting"/>
      <sheetName val="C. Report Items"/>
      <sheetName val="D. TB"/>
      <sheetName val="D.1 Notes of BSV "/>
      <sheetName val="D.2 CWIP disclosure"/>
      <sheetName val="E. info from APA Website"/>
      <sheetName val="F. Info from ASIC Website"/>
      <sheetName val="G. Shared Opex "/>
      <sheetName val="H. PPE Appendix A "/>
      <sheetName val="J. Deferred Tax Calc"/>
      <sheetName val="K. Pipeline Capex"/>
      <sheetName val="L. Shared Assets"/>
      <sheetName val="M. Appendix A - Pipeline lives"/>
      <sheetName val="N. Info from WA Finance"/>
      <sheetName val="O.1 info on Related parties "/>
      <sheetName val="O.2 Details Related Party Rev"/>
      <sheetName val="O.3 Related Party Opex "/>
      <sheetName val="Sheet1"/>
      <sheetName val="Compatibility Report"/>
    </sheetNames>
    <sheetDataSet>
      <sheetData sheetId="0" refreshError="1"/>
      <sheetData sheetId="1">
        <row r="15">
          <cell r="C15" t="str">
            <v>APA OPERATIONS PTY LIMITED</v>
          </cell>
        </row>
        <row r="17">
          <cell r="C17" t="str">
            <v>79 123 090 933</v>
          </cell>
        </row>
        <row r="21">
          <cell r="C21">
            <v>43282</v>
          </cell>
        </row>
        <row r="23">
          <cell r="C23">
            <v>43646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0" refreshError="1"/>
      <sheetData sheetId="1" refreshError="1">
        <row r="3">
          <cell r="B3">
            <v>2011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era charts">
  <a:themeElements>
    <a:clrScheme name="ERA Charts">
      <a:dk1>
        <a:sysClr val="windowText" lastClr="000000"/>
      </a:dk1>
      <a:lt1>
        <a:sysClr val="window" lastClr="FFFFFF"/>
      </a:lt1>
      <a:dk2>
        <a:srgbClr val="BFB6AC"/>
      </a:dk2>
      <a:lt2>
        <a:srgbClr val="C9C1B9"/>
      </a:lt2>
      <a:accent1>
        <a:srgbClr val="00A0B1"/>
      </a:accent1>
      <a:accent2>
        <a:srgbClr val="B1DFDC"/>
      </a:accent2>
      <a:accent3>
        <a:srgbClr val="BFB6AC"/>
      </a:accent3>
      <a:accent4>
        <a:srgbClr val="EAEA54"/>
      </a:accent4>
      <a:accent5>
        <a:srgbClr val="82AA82"/>
      </a:accent5>
      <a:accent6>
        <a:srgbClr val="FFC896"/>
      </a:accent6>
      <a:hlink>
        <a:srgbClr val="006E78"/>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9"/>
  <sheetViews>
    <sheetView tabSelected="1" zoomScale="80" zoomScaleNormal="80" zoomScaleSheetLayoutView="80" workbookViewId="0"/>
  </sheetViews>
  <sheetFormatPr defaultRowHeight="12.75" x14ac:dyDescent="0.2"/>
  <cols>
    <col min="1" max="1" width="26.5703125" style="2" customWidth="1"/>
    <col min="2" max="2" width="23.5703125" style="2" customWidth="1"/>
    <col min="3" max="5" width="14.85546875" style="2" customWidth="1"/>
    <col min="6" max="6" width="9.140625" style="2"/>
    <col min="7" max="7" width="3.42578125" style="2" hidden="1" customWidth="1"/>
    <col min="8" max="8" width="4.42578125" style="2" customWidth="1"/>
    <col min="9" max="9" width="4.85546875" style="2" customWidth="1"/>
    <col min="10" max="16384" width="9.140625" style="2"/>
  </cols>
  <sheetData>
    <row r="1" spans="1:10" ht="20.25" x14ac:dyDescent="0.3">
      <c r="A1" s="1" t="s">
        <v>28</v>
      </c>
    </row>
    <row r="2" spans="1:10" ht="20.25" x14ac:dyDescent="0.3">
      <c r="A2" s="1" t="s">
        <v>198</v>
      </c>
    </row>
    <row r="4" spans="1:10" x14ac:dyDescent="0.2">
      <c r="A4" s="3" t="s">
        <v>29</v>
      </c>
    </row>
    <row r="5" spans="1:10" ht="13.5" thickBot="1" x14ac:dyDescent="0.25"/>
    <row r="6" spans="1:10" ht="15.75" x14ac:dyDescent="0.25">
      <c r="A6" s="378" t="s">
        <v>4</v>
      </c>
      <c r="B6" s="379"/>
      <c r="C6" s="379"/>
      <c r="D6" s="379"/>
      <c r="E6" s="379"/>
      <c r="F6" s="379"/>
      <c r="G6" s="379"/>
      <c r="H6" s="379"/>
      <c r="I6" s="380"/>
    </row>
    <row r="7" spans="1:10" x14ac:dyDescent="0.2">
      <c r="A7" s="224" t="s">
        <v>284</v>
      </c>
      <c r="B7" s="222"/>
      <c r="C7" s="222"/>
      <c r="D7" s="222"/>
      <c r="E7" s="222"/>
      <c r="F7" s="222"/>
      <c r="G7" s="222"/>
      <c r="H7" s="222"/>
      <c r="I7" s="223"/>
    </row>
    <row r="8" spans="1:10" x14ac:dyDescent="0.2">
      <c r="A8" s="221" t="s">
        <v>5</v>
      </c>
      <c r="B8" s="217"/>
      <c r="C8" s="217"/>
      <c r="D8" s="217"/>
      <c r="E8" s="217"/>
      <c r="F8" s="217"/>
      <c r="G8" s="217"/>
      <c r="H8" s="217"/>
      <c r="I8" s="218"/>
    </row>
    <row r="9" spans="1:10" ht="13.5" thickBot="1" x14ac:dyDescent="0.25">
      <c r="A9" s="225" t="s">
        <v>6</v>
      </c>
      <c r="B9" s="219"/>
      <c r="C9" s="219"/>
      <c r="D9" s="219"/>
      <c r="E9" s="219"/>
      <c r="F9" s="219"/>
      <c r="G9" s="219"/>
      <c r="H9" s="219"/>
      <c r="I9" s="220"/>
    </row>
    <row r="10" spans="1:10" x14ac:dyDescent="0.2">
      <c r="A10" s="381"/>
      <c r="B10" s="382"/>
      <c r="C10" s="382"/>
      <c r="D10" s="382"/>
      <c r="E10" s="382"/>
      <c r="F10" s="382"/>
      <c r="G10" s="382"/>
      <c r="H10" s="382"/>
      <c r="I10" s="382"/>
    </row>
    <row r="11" spans="1:10" x14ac:dyDescent="0.2">
      <c r="A11" s="4" t="s">
        <v>7</v>
      </c>
      <c r="B11" s="5"/>
      <c r="C11" s="5"/>
      <c r="D11" s="6"/>
      <c r="E11" s="6"/>
      <c r="F11" s="6"/>
      <c r="G11" s="6"/>
    </row>
    <row r="12" spans="1:10" x14ac:dyDescent="0.2">
      <c r="A12" s="7" t="s">
        <v>8</v>
      </c>
    </row>
    <row r="14" spans="1:10" x14ac:dyDescent="0.2">
      <c r="J14" s="8"/>
    </row>
    <row r="15" spans="1:10" ht="18" x14ac:dyDescent="0.25">
      <c r="A15" s="227" t="s">
        <v>258</v>
      </c>
      <c r="B15" s="214"/>
      <c r="C15" s="383" t="s">
        <v>441</v>
      </c>
      <c r="D15" s="384"/>
      <c r="E15" s="384"/>
    </row>
    <row r="16" spans="1:10" ht="18" x14ac:dyDescent="0.25">
      <c r="A16" s="228"/>
      <c r="B16" s="215"/>
      <c r="C16" s="8"/>
      <c r="D16" s="8"/>
      <c r="E16" s="8"/>
    </row>
    <row r="17" spans="1:8" ht="18" x14ac:dyDescent="0.25">
      <c r="A17" s="227" t="s">
        <v>30</v>
      </c>
      <c r="B17" s="214"/>
      <c r="C17" s="383" t="s">
        <v>451</v>
      </c>
      <c r="D17" s="384"/>
      <c r="E17" s="384"/>
    </row>
    <row r="18" spans="1:8" ht="18" x14ac:dyDescent="0.25">
      <c r="A18" s="228"/>
      <c r="B18" s="215"/>
      <c r="C18" s="388"/>
      <c r="D18" s="389"/>
      <c r="E18" s="389"/>
    </row>
    <row r="19" spans="1:8" ht="18" x14ac:dyDescent="0.25">
      <c r="A19" s="227" t="s">
        <v>259</v>
      </c>
      <c r="B19" s="214"/>
      <c r="C19" s="390" t="s">
        <v>442</v>
      </c>
      <c r="D19" s="391"/>
      <c r="E19" s="392"/>
      <c r="H19" s="53"/>
    </row>
    <row r="20" spans="1:8" x14ac:dyDescent="0.2">
      <c r="A20" s="229"/>
      <c r="B20" s="216"/>
    </row>
    <row r="21" spans="1:8" ht="18" x14ac:dyDescent="0.25">
      <c r="A21" s="227" t="s">
        <v>199</v>
      </c>
      <c r="B21" s="214"/>
      <c r="C21" s="385">
        <v>43282</v>
      </c>
      <c r="D21" s="386"/>
      <c r="E21" s="387"/>
    </row>
    <row r="22" spans="1:8" x14ac:dyDescent="0.2">
      <c r="A22" s="229"/>
      <c r="B22" s="216"/>
    </row>
    <row r="23" spans="1:8" ht="18" x14ac:dyDescent="0.25">
      <c r="A23" s="227" t="s">
        <v>200</v>
      </c>
      <c r="B23" s="214"/>
      <c r="C23" s="385">
        <v>43646</v>
      </c>
      <c r="D23" s="386"/>
      <c r="E23" s="387"/>
    </row>
    <row r="25" spans="1:8" ht="13.5" thickBot="1" x14ac:dyDescent="0.25"/>
    <row r="26" spans="1:8" x14ac:dyDescent="0.2">
      <c r="A26" s="210"/>
      <c r="B26" s="62"/>
      <c r="C26" s="62"/>
      <c r="D26" s="62"/>
      <c r="E26" s="66"/>
      <c r="F26" s="66"/>
      <c r="G26" s="66"/>
      <c r="H26" s="67"/>
    </row>
    <row r="27" spans="1:8" ht="15.75" x14ac:dyDescent="0.25">
      <c r="A27" s="226" t="s">
        <v>9</v>
      </c>
      <c r="B27" s="371" t="s">
        <v>10</v>
      </c>
      <c r="C27" s="372"/>
      <c r="D27" s="373" t="s">
        <v>443</v>
      </c>
      <c r="E27" s="374"/>
      <c r="F27" s="374"/>
      <c r="G27" s="375"/>
      <c r="H27" s="68"/>
    </row>
    <row r="28" spans="1:8" x14ac:dyDescent="0.2">
      <c r="A28" s="211"/>
      <c r="B28" s="371" t="s">
        <v>11</v>
      </c>
      <c r="C28" s="372"/>
      <c r="D28" s="373" t="s">
        <v>444</v>
      </c>
      <c r="E28" s="374"/>
      <c r="F28" s="374"/>
      <c r="G28" s="375"/>
      <c r="H28" s="68"/>
    </row>
    <row r="29" spans="1:8" x14ac:dyDescent="0.2">
      <c r="A29" s="211"/>
      <c r="B29" s="63"/>
      <c r="C29" s="64" t="s">
        <v>12</v>
      </c>
      <c r="D29" s="101" t="s">
        <v>445</v>
      </c>
      <c r="E29" s="64" t="s">
        <v>13</v>
      </c>
      <c r="F29" s="101">
        <v>2000</v>
      </c>
      <c r="G29" s="35"/>
      <c r="H29" s="69"/>
    </row>
    <row r="30" spans="1:8" x14ac:dyDescent="0.2">
      <c r="A30" s="211"/>
      <c r="B30" s="63"/>
      <c r="C30" s="63"/>
      <c r="D30" s="63"/>
      <c r="E30" s="73"/>
      <c r="F30" s="63"/>
      <c r="G30" s="35"/>
      <c r="H30" s="70"/>
    </row>
    <row r="31" spans="1:8" ht="15.75" x14ac:dyDescent="0.25">
      <c r="A31" s="226" t="s">
        <v>14</v>
      </c>
      <c r="B31" s="371" t="s">
        <v>10</v>
      </c>
      <c r="C31" s="372"/>
      <c r="D31" s="370" t="s">
        <v>446</v>
      </c>
      <c r="E31" s="370"/>
      <c r="F31" s="370"/>
      <c r="G31" s="370"/>
      <c r="H31" s="71"/>
    </row>
    <row r="32" spans="1:8" x14ac:dyDescent="0.2">
      <c r="A32" s="211"/>
      <c r="B32" s="371" t="s">
        <v>11</v>
      </c>
      <c r="C32" s="372"/>
      <c r="D32" s="370" t="s">
        <v>447</v>
      </c>
      <c r="E32" s="370"/>
      <c r="F32" s="370"/>
      <c r="G32" s="370"/>
      <c r="H32" s="71"/>
    </row>
    <row r="33" spans="1:8" x14ac:dyDescent="0.2">
      <c r="A33" s="212"/>
      <c r="B33" s="63"/>
      <c r="C33" s="64" t="s">
        <v>12</v>
      </c>
      <c r="D33" s="101" t="s">
        <v>445</v>
      </c>
      <c r="E33" s="64" t="s">
        <v>13</v>
      </c>
      <c r="F33" s="101">
        <v>1225</v>
      </c>
      <c r="G33" s="35"/>
      <c r="H33" s="69"/>
    </row>
    <row r="34" spans="1:8" ht="13.5" thickBot="1" x14ac:dyDescent="0.25">
      <c r="A34" s="213"/>
      <c r="B34" s="65"/>
      <c r="C34" s="65"/>
      <c r="D34" s="65"/>
      <c r="E34" s="74"/>
      <c r="F34" s="74"/>
      <c r="G34" s="36"/>
      <c r="H34" s="72"/>
    </row>
    <row r="35" spans="1:8" x14ac:dyDescent="0.2">
      <c r="A35" s="210"/>
      <c r="B35" s="62"/>
      <c r="C35" s="62"/>
      <c r="D35" s="62"/>
      <c r="E35" s="66"/>
      <c r="F35" s="66"/>
      <c r="G35" s="34"/>
      <c r="H35" s="67"/>
    </row>
    <row r="36" spans="1:8" x14ac:dyDescent="0.2">
      <c r="A36" s="212" t="s">
        <v>15</v>
      </c>
      <c r="B36" s="373" t="s">
        <v>448</v>
      </c>
      <c r="C36" s="374"/>
      <c r="D36" s="376"/>
      <c r="E36" s="376"/>
      <c r="F36" s="377"/>
      <c r="G36" s="35"/>
      <c r="H36" s="70"/>
    </row>
    <row r="37" spans="1:8" x14ac:dyDescent="0.2">
      <c r="A37" s="212" t="s">
        <v>16</v>
      </c>
      <c r="B37" s="373" t="s">
        <v>449</v>
      </c>
      <c r="C37" s="374"/>
      <c r="D37" s="374"/>
      <c r="E37" s="374"/>
      <c r="F37" s="375"/>
      <c r="G37" s="35"/>
      <c r="H37" s="70"/>
    </row>
    <row r="38" spans="1:8" x14ac:dyDescent="0.2">
      <c r="A38" s="212" t="s">
        <v>17</v>
      </c>
      <c r="B38" s="373" t="s">
        <v>450</v>
      </c>
      <c r="C38" s="374"/>
      <c r="D38" s="374"/>
      <c r="E38" s="374"/>
      <c r="F38" s="375"/>
      <c r="G38" s="35"/>
      <c r="H38" s="70"/>
    </row>
    <row r="39" spans="1:8" ht="13.5" thickBot="1" x14ac:dyDescent="0.25">
      <c r="A39" s="213"/>
      <c r="B39" s="65"/>
      <c r="C39" s="65"/>
      <c r="D39" s="65"/>
      <c r="E39" s="74"/>
      <c r="F39" s="74"/>
      <c r="G39" s="36"/>
      <c r="H39" s="72"/>
    </row>
  </sheetData>
  <mergeCells count="19">
    <mergeCell ref="A6:I6"/>
    <mergeCell ref="B27:C27"/>
    <mergeCell ref="D27:G27"/>
    <mergeCell ref="B28:C28"/>
    <mergeCell ref="A10:I10"/>
    <mergeCell ref="C15:E15"/>
    <mergeCell ref="C23:E23"/>
    <mergeCell ref="C17:E17"/>
    <mergeCell ref="C21:E21"/>
    <mergeCell ref="D28:G28"/>
    <mergeCell ref="C18:E18"/>
    <mergeCell ref="C19:E19"/>
    <mergeCell ref="D31:G31"/>
    <mergeCell ref="B31:C31"/>
    <mergeCell ref="B38:F38"/>
    <mergeCell ref="B32:C32"/>
    <mergeCell ref="D32:G32"/>
    <mergeCell ref="B36:F36"/>
    <mergeCell ref="B37:F37"/>
  </mergeCells>
  <phoneticPr fontId="8" type="noConversion"/>
  <pageMargins left="0.75" right="0.75" top="1" bottom="1" header="0.5" footer="0.5"/>
  <pageSetup paperSize="9" scale="79" orientation="landscape" verticalDpi="2" r:id="rId1"/>
  <headerFooter alignWithMargins="0">
    <oddHeader>&amp;C&amp;"Arial,Bold"&amp;12Non- Scheme Gas Pipeline - Financial Guideline Reporting template</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9999"/>
    <pageSetUpPr fitToPage="1"/>
  </sheetPr>
  <dimension ref="B1:G74"/>
  <sheetViews>
    <sheetView zoomScale="80" zoomScaleNormal="80" zoomScaleSheetLayoutView="80" workbookViewId="0"/>
  </sheetViews>
  <sheetFormatPr defaultRowHeight="12.75" x14ac:dyDescent="0.2"/>
  <cols>
    <col min="1" max="1" width="12" style="22" customWidth="1"/>
    <col min="2" max="2" width="21.5703125" style="22" customWidth="1"/>
    <col min="3" max="3" width="64.85546875" style="22" customWidth="1"/>
    <col min="4" max="5" width="20.7109375" style="22" customWidth="1"/>
    <col min="6" max="6" width="9.140625" style="22"/>
    <col min="7" max="7" width="10.140625" style="22" bestFit="1" customWidth="1"/>
    <col min="8" max="16384" width="9.140625" style="22"/>
  </cols>
  <sheetData>
    <row r="1" spans="2:5" ht="20.25" x14ac:dyDescent="0.3">
      <c r="B1" s="405" t="s">
        <v>236</v>
      </c>
      <c r="C1" s="405"/>
    </row>
    <row r="2" spans="2:5" ht="15" x14ac:dyDescent="0.25">
      <c r="B2" s="54" t="str">
        <f>Tradingname</f>
        <v>APA OPERATIONS PTY LIMITED</v>
      </c>
      <c r="C2" s="55"/>
    </row>
    <row r="3" spans="2:5" ht="15" x14ac:dyDescent="0.25">
      <c r="B3" s="56" t="s">
        <v>408</v>
      </c>
      <c r="C3" s="57" t="str">
        <f>TEXT(Yearending,"dd/mm/yyyy")</f>
        <v>30/06/2019</v>
      </c>
    </row>
    <row r="4" spans="2:5" ht="20.25" x14ac:dyDescent="0.3">
      <c r="B4" s="20"/>
      <c r="D4" s="45"/>
    </row>
    <row r="5" spans="2:5" ht="15.75" x14ac:dyDescent="0.2">
      <c r="B5" s="394" t="s">
        <v>237</v>
      </c>
      <c r="C5" s="394"/>
      <c r="D5" s="61"/>
    </row>
    <row r="7" spans="2:5" ht="25.5" x14ac:dyDescent="0.2">
      <c r="B7" s="120" t="s">
        <v>267</v>
      </c>
      <c r="C7" s="121" t="s">
        <v>20</v>
      </c>
      <c r="D7" s="121" t="s">
        <v>275</v>
      </c>
      <c r="E7" s="121" t="s">
        <v>276</v>
      </c>
    </row>
    <row r="8" spans="2:5" x14ac:dyDescent="0.2">
      <c r="B8" s="207"/>
      <c r="C8" s="195" t="s">
        <v>165</v>
      </c>
      <c r="D8" s="196" t="s">
        <v>222</v>
      </c>
      <c r="E8" s="197" t="s">
        <v>222</v>
      </c>
    </row>
    <row r="9" spans="2:5" x14ac:dyDescent="0.2">
      <c r="B9" s="318">
        <v>2.4</v>
      </c>
      <c r="C9" s="249" t="s">
        <v>73</v>
      </c>
      <c r="D9" s="308">
        <f>SUMIF('3.3 Depreciation'!$D$9:$D$52,'3. Statement of pipeline assets'!C8,'3.3 Depreciation'!$H$9:$H$52)</f>
        <v>14964795.84</v>
      </c>
      <c r="E9" s="244">
        <v>0</v>
      </c>
    </row>
    <row r="10" spans="2:5" x14ac:dyDescent="0.2">
      <c r="B10" s="318">
        <v>2.4</v>
      </c>
      <c r="C10" s="249" t="s">
        <v>85</v>
      </c>
      <c r="D10" s="308">
        <f>SUMIF('3.3 Depreciation'!$D$9:$D$52,'3. Statement of pipeline assets'!C8,'3.3 Depreciation'!$I$9:$I$52)</f>
        <v>78850.129999999976</v>
      </c>
      <c r="E10" s="244">
        <v>0</v>
      </c>
    </row>
    <row r="11" spans="2:5" x14ac:dyDescent="0.2">
      <c r="B11" s="318">
        <v>2.4</v>
      </c>
      <c r="C11" s="249" t="s">
        <v>190</v>
      </c>
      <c r="D11" s="308">
        <f>SUMIF('3.3 Depreciation'!$D$9:$D$52,'3. Statement of pipeline assets'!C8,'3.3 Depreciation'!$J$9:$J$52)</f>
        <v>214771.52</v>
      </c>
      <c r="E11" s="244">
        <v>0</v>
      </c>
    </row>
    <row r="12" spans="2:5" x14ac:dyDescent="0.2">
      <c r="B12" s="251"/>
      <c r="C12" s="251" t="s">
        <v>164</v>
      </c>
      <c r="D12" s="308">
        <f>SUM(D9:D11)</f>
        <v>15258417.49</v>
      </c>
      <c r="E12" s="250">
        <f>SUM(E9:E11)</f>
        <v>0</v>
      </c>
    </row>
    <row r="13" spans="2:5" x14ac:dyDescent="0.2">
      <c r="B13" s="318">
        <v>2.4</v>
      </c>
      <c r="C13" s="249" t="s">
        <v>74</v>
      </c>
      <c r="D13" s="308">
        <f>SUMIF('3.3 Depreciation'!$D$9:$D$52,'3. Statement of pipeline assets'!C8,'3.3 Depreciation'!$K$9:$K$52)</f>
        <v>0</v>
      </c>
      <c r="E13" s="244">
        <v>0</v>
      </c>
    </row>
    <row r="14" spans="2:5" x14ac:dyDescent="0.2">
      <c r="B14" s="318">
        <v>2.4</v>
      </c>
      <c r="C14" s="249" t="s">
        <v>181</v>
      </c>
      <c r="D14" s="308">
        <f>SUMIF('3.3 Depreciation'!$D$9:$D$52,'3. Statement of pipeline assets'!C8,'3.3 Depreciation'!$N$9:$N$52)+SUMIF('3.3 Depreciation'!$D$9:$D$52,'3. Statement of pipeline assets'!C8,'3.3 Depreciation'!$M$9:$M$52)</f>
        <v>-2270036.9367519654</v>
      </c>
      <c r="E14" s="244">
        <v>0</v>
      </c>
    </row>
    <row r="15" spans="2:5" x14ac:dyDescent="0.2">
      <c r="B15" s="251"/>
      <c r="C15" s="251" t="s">
        <v>75</v>
      </c>
      <c r="D15" s="308">
        <f>SUM(D12:D14)</f>
        <v>12988380.553248035</v>
      </c>
      <c r="E15" s="250">
        <f>SUM(E12:E14)</f>
        <v>0</v>
      </c>
    </row>
    <row r="16" spans="2:5" x14ac:dyDescent="0.2">
      <c r="B16" s="252"/>
      <c r="C16" s="253" t="s">
        <v>96</v>
      </c>
      <c r="D16" s="309"/>
      <c r="E16" s="254"/>
    </row>
    <row r="17" spans="2:5" x14ac:dyDescent="0.2">
      <c r="B17" s="318">
        <v>2.4</v>
      </c>
      <c r="C17" s="249" t="s">
        <v>76</v>
      </c>
      <c r="D17" s="308">
        <f>SUMIF('3.3 Depreciation'!$D$9:$D$52,'3. Statement of pipeline assets'!C16,'3.3 Depreciation'!$H$9:$H$52)</f>
        <v>0</v>
      </c>
      <c r="E17" s="244">
        <v>0</v>
      </c>
    </row>
    <row r="18" spans="2:5" x14ac:dyDescent="0.2">
      <c r="B18" s="318">
        <v>2.4</v>
      </c>
      <c r="C18" s="249" t="s">
        <v>264</v>
      </c>
      <c r="D18" s="308">
        <f>SUMIF('3.3 Depreciation'!$D$9:$D$52,'3. Statement of pipeline assets'!C16,'3.3 Depreciation'!$I$9:$I$52)+SUMIF('3.3 Depreciation'!$D$9:$D$52,'3. Statement of pipeline assets'!C16,'3.3 Depreciation'!$J$9:$J$52)</f>
        <v>32482322.82</v>
      </c>
      <c r="E18" s="244">
        <v>0</v>
      </c>
    </row>
    <row r="19" spans="2:5" x14ac:dyDescent="0.2">
      <c r="B19" s="318">
        <v>2.4</v>
      </c>
      <c r="C19" s="249" t="s">
        <v>98</v>
      </c>
      <c r="D19" s="308">
        <f>SUMIF('3.3 Depreciation'!$D$9:$D$52,'3. Statement of pipeline assets'!C16,'3.3 Depreciation'!$N$9:$N$52)+SUMIF('3.3 Depreciation'!$D$9:$D$52,'3. Statement of pipeline assets'!C16,'3.3 Depreciation'!$M$9:$M$52)</f>
        <v>-633119.2471373775</v>
      </c>
      <c r="E19" s="244">
        <v>0</v>
      </c>
    </row>
    <row r="20" spans="2:5" ht="11.25" customHeight="1" x14ac:dyDescent="0.2">
      <c r="B20" s="318">
        <v>2.4</v>
      </c>
      <c r="C20" s="249" t="s">
        <v>91</v>
      </c>
      <c r="D20" s="308">
        <f>SUMIF('3.3 Depreciation'!$D$9:$D$52,'3. Statement of pipeline assets'!C16,'3.3 Depreciation'!$K$9:$K$52)</f>
        <v>0</v>
      </c>
      <c r="E20" s="244">
        <v>0</v>
      </c>
    </row>
    <row r="21" spans="2:5" x14ac:dyDescent="0.2">
      <c r="B21" s="251"/>
      <c r="C21" s="251" t="s">
        <v>97</v>
      </c>
      <c r="D21" s="308">
        <f>SUM(D17:D20)</f>
        <v>31849203.572862621</v>
      </c>
      <c r="E21" s="250">
        <f>SUM(E17:E20)</f>
        <v>0</v>
      </c>
    </row>
    <row r="22" spans="2:5" x14ac:dyDescent="0.2">
      <c r="B22" s="252"/>
      <c r="C22" s="253" t="s">
        <v>285</v>
      </c>
      <c r="D22" s="309"/>
      <c r="E22" s="254"/>
    </row>
    <row r="23" spans="2:5" x14ac:dyDescent="0.2">
      <c r="B23" s="318">
        <v>2.4</v>
      </c>
      <c r="C23" s="249" t="s">
        <v>76</v>
      </c>
      <c r="D23" s="308">
        <f>SUMIF('3.3 Depreciation'!$D$9:$D$52,'3. Statement of pipeline assets'!C22,'3.3 Depreciation'!$H$9:$H$52)</f>
        <v>0</v>
      </c>
      <c r="E23" s="244">
        <v>0</v>
      </c>
    </row>
    <row r="24" spans="2:5" x14ac:dyDescent="0.2">
      <c r="B24" s="318">
        <v>2.4</v>
      </c>
      <c r="C24" s="249" t="s">
        <v>77</v>
      </c>
      <c r="D24" s="308">
        <f>SUMIF('3.3 Depreciation'!$D$9:$D$52,'3. Statement of pipeline assets'!C22,'3.3 Depreciation'!$I$9:$I$52)+SUMIF('3.3 Depreciation'!$D$9:$D$52,'3. Statement of pipeline assets'!C22,'3.3 Depreciation'!$J$9:$J$52)</f>
        <v>10467.200000000001</v>
      </c>
      <c r="E24" s="244">
        <v>0</v>
      </c>
    </row>
    <row r="25" spans="2:5" x14ac:dyDescent="0.2">
      <c r="B25" s="318">
        <v>2.4</v>
      </c>
      <c r="C25" s="249" t="s">
        <v>166</v>
      </c>
      <c r="D25" s="308">
        <f>SUMIF('3.3 Depreciation'!$D$9:$D$52,'3. Statement of pipeline assets'!C22,'3.3 Depreciation'!$N$9:$N$52)+SUMIF('3.3 Depreciation'!$D$9:$D$52,'3. Statement of pipeline assets'!C22,'3.3 Depreciation'!$M$9:$M$52)</f>
        <v>-435.32081095890419</v>
      </c>
      <c r="E25" s="244">
        <v>0</v>
      </c>
    </row>
    <row r="26" spans="2:5" ht="11.25" customHeight="1" x14ac:dyDescent="0.2">
      <c r="B26" s="318">
        <v>2.4</v>
      </c>
      <c r="C26" s="249" t="s">
        <v>91</v>
      </c>
      <c r="D26" s="308">
        <f>SUMIF('3.3 Depreciation'!$D$9:$D$52,'3. Statement of pipeline assets'!C22,'3.3 Depreciation'!$K$9:$K$52)</f>
        <v>0</v>
      </c>
      <c r="E26" s="244">
        <v>0</v>
      </c>
    </row>
    <row r="27" spans="2:5" x14ac:dyDescent="0.2">
      <c r="B27" s="251"/>
      <c r="C27" s="251" t="s">
        <v>167</v>
      </c>
      <c r="D27" s="308">
        <f>SUM(D23:D26)</f>
        <v>10031.879189041096</v>
      </c>
      <c r="E27" s="250">
        <f>SUM(E23:E26)</f>
        <v>0</v>
      </c>
    </row>
    <row r="28" spans="2:5" x14ac:dyDescent="0.2">
      <c r="B28" s="252"/>
      <c r="C28" s="253" t="s">
        <v>168</v>
      </c>
      <c r="D28" s="309"/>
      <c r="E28" s="254"/>
    </row>
    <row r="29" spans="2:5" x14ac:dyDescent="0.2">
      <c r="B29" s="318">
        <v>2.4</v>
      </c>
      <c r="C29" s="249" t="s">
        <v>76</v>
      </c>
      <c r="D29" s="308">
        <f>SUMIF('3.3 Depreciation'!$D$9:$D$52,'3. Statement of pipeline assets'!C28,'3.3 Depreciation'!$H$9:$H$52)</f>
        <v>0</v>
      </c>
      <c r="E29" s="244">
        <v>0</v>
      </c>
    </row>
    <row r="30" spans="2:5" x14ac:dyDescent="0.2">
      <c r="B30" s="318">
        <v>2.4</v>
      </c>
      <c r="C30" s="249" t="s">
        <v>264</v>
      </c>
      <c r="D30" s="308">
        <f>SUMIF('3.3 Depreciation'!$D$9:$D$52,'3. Statement of pipeline assets'!C28,'3.3 Depreciation'!$I$9:$I$52)+SUMIF('3.3 Depreciation'!$D$9:$D$52,'3. Statement of pipeline assets'!C28,'3.3 Depreciation'!$J$9:$J$52)</f>
        <v>1189839.6000000001</v>
      </c>
      <c r="E30" s="244">
        <v>0</v>
      </c>
    </row>
    <row r="31" spans="2:5" x14ac:dyDescent="0.2">
      <c r="B31" s="318">
        <v>2.4</v>
      </c>
      <c r="C31" s="249" t="s">
        <v>169</v>
      </c>
      <c r="D31" s="308">
        <f>SUMIF('3.3 Depreciation'!$D$9:$D$52,'3. Statement of pipeline assets'!C28,'3.3 Depreciation'!$N$9:$N$52)+SUMIF('3.3 Depreciation'!$D$9:$D$52,'3. Statement of pipeline assets'!C28,'3.3 Depreciation'!$M$9:$M$52)</f>
        <v>-54555.646859966815</v>
      </c>
      <c r="E31" s="244">
        <v>0</v>
      </c>
    </row>
    <row r="32" spans="2:5" ht="11.25" customHeight="1" x14ac:dyDescent="0.2">
      <c r="B32" s="318">
        <v>2.4</v>
      </c>
      <c r="C32" s="249" t="s">
        <v>91</v>
      </c>
      <c r="D32" s="308">
        <f>SUMIF('3.3 Depreciation'!$D$9:$D$52,'3. Statement of pipeline assets'!C28,'3.3 Depreciation'!$K$9:$K$52)</f>
        <v>0</v>
      </c>
      <c r="E32" s="244">
        <v>0</v>
      </c>
    </row>
    <row r="33" spans="2:5" x14ac:dyDescent="0.2">
      <c r="B33" s="251"/>
      <c r="C33" s="251" t="s">
        <v>170</v>
      </c>
      <c r="D33" s="308">
        <f>SUM(D29:D32)</f>
        <v>1135283.9531400332</v>
      </c>
      <c r="E33" s="250">
        <f>SUM(E29:E32)</f>
        <v>0</v>
      </c>
    </row>
    <row r="34" spans="2:5" x14ac:dyDescent="0.2">
      <c r="B34" s="252"/>
      <c r="C34" s="253" t="s">
        <v>99</v>
      </c>
      <c r="D34" s="309"/>
      <c r="E34" s="254"/>
    </row>
    <row r="35" spans="2:5" x14ac:dyDescent="0.2">
      <c r="B35" s="318">
        <v>2.4</v>
      </c>
      <c r="C35" s="249" t="s">
        <v>76</v>
      </c>
      <c r="D35" s="308">
        <f>SUMIF('3.3 Depreciation'!$D$9:$D$52,'3. Statement of pipeline assets'!C34,'3.3 Depreciation'!$H$9:$H$52)</f>
        <v>0</v>
      </c>
      <c r="E35" s="244">
        <v>0</v>
      </c>
    </row>
    <row r="36" spans="2:5" x14ac:dyDescent="0.2">
      <c r="B36" s="318">
        <v>2.4</v>
      </c>
      <c r="C36" s="249" t="s">
        <v>264</v>
      </c>
      <c r="D36" s="308">
        <f>SUMIF('3.3 Depreciation'!$D$9:$D$52,'3. Statement of pipeline assets'!C34,'3.3 Depreciation'!$I$9:$I$52)+SUMIF('3.3 Depreciation'!$D$9:$D$52,'3. Statement of pipeline assets'!C34,'3.3 Depreciation'!$J$9:$J$52)</f>
        <v>0</v>
      </c>
      <c r="E36" s="244">
        <v>0</v>
      </c>
    </row>
    <row r="37" spans="2:5" x14ac:dyDescent="0.2">
      <c r="B37" s="318">
        <v>2.4</v>
      </c>
      <c r="C37" s="249" t="s">
        <v>100</v>
      </c>
      <c r="D37" s="308">
        <f>SUMIF('3.3 Depreciation'!$D$9:$D$52,'3. Statement of pipeline assets'!C34,'3.3 Depreciation'!$N$9:$N$52)+SUMIF('3.3 Depreciation'!$D$9:$D$52,'3. Statement of pipeline assets'!C34,'3.3 Depreciation'!$M$9:$M$52)</f>
        <v>0</v>
      </c>
      <c r="E37" s="244">
        <v>0</v>
      </c>
    </row>
    <row r="38" spans="2:5" ht="11.25" customHeight="1" x14ac:dyDescent="0.2">
      <c r="B38" s="318">
        <v>2.4</v>
      </c>
      <c r="C38" s="249" t="s">
        <v>91</v>
      </c>
      <c r="D38" s="308">
        <f>SUMIF('3.3 Depreciation'!$D$9:$D$52,'3. Statement of pipeline assets'!C34,'3.3 Depreciation'!$K$9:$K$52)</f>
        <v>0</v>
      </c>
      <c r="E38" s="244">
        <v>0</v>
      </c>
    </row>
    <row r="39" spans="2:5" x14ac:dyDescent="0.2">
      <c r="B39" s="251"/>
      <c r="C39" s="251" t="s">
        <v>101</v>
      </c>
      <c r="D39" s="308">
        <f>SUM(D35:D38)</f>
        <v>0</v>
      </c>
      <c r="E39" s="250">
        <f>SUM(E35:E38)</f>
        <v>0</v>
      </c>
    </row>
    <row r="40" spans="2:5" x14ac:dyDescent="0.2">
      <c r="B40" s="252"/>
      <c r="C40" s="253" t="s">
        <v>171</v>
      </c>
      <c r="D40" s="309"/>
      <c r="E40" s="254"/>
    </row>
    <row r="41" spans="2:5" x14ac:dyDescent="0.2">
      <c r="B41" s="318">
        <v>2.4</v>
      </c>
      <c r="C41" s="249" t="s">
        <v>76</v>
      </c>
      <c r="D41" s="308">
        <f>SUMIF('3.3 Depreciation'!$D$9:$D$52,'3. Statement of pipeline assets'!C40,'3.3 Depreciation'!$H$9:$H$52)</f>
        <v>0</v>
      </c>
      <c r="E41" s="244">
        <v>0</v>
      </c>
    </row>
    <row r="42" spans="2:5" x14ac:dyDescent="0.2">
      <c r="B42" s="318">
        <v>2.4</v>
      </c>
      <c r="C42" s="249" t="s">
        <v>264</v>
      </c>
      <c r="D42" s="308">
        <f>SUMIF('3.3 Depreciation'!$D$9:$D$52,'3. Statement of pipeline assets'!C40,'3.3 Depreciation'!$I$9:$I$52)+SUMIF('3.3 Depreciation'!$D$9:$D$52,'3. Statement of pipeline assets'!C40,'3.3 Depreciation'!$J$9:$J$52)</f>
        <v>0</v>
      </c>
      <c r="E42" s="244">
        <v>0</v>
      </c>
    </row>
    <row r="43" spans="2:5" ht="11.25" customHeight="1" x14ac:dyDescent="0.2">
      <c r="B43" s="318">
        <v>2.4</v>
      </c>
      <c r="C43" s="249" t="s">
        <v>172</v>
      </c>
      <c r="D43" s="308">
        <f>SUMIF('3.3 Depreciation'!$D$9:$D$52,'3. Statement of pipeline assets'!C40,'3.3 Depreciation'!$N$9:$N$52)+SUMIF('3.3 Depreciation'!$D$9:$D$52,'3. Statement of pipeline assets'!C40,'3.3 Depreciation'!$M$9:$M$52)</f>
        <v>0</v>
      </c>
      <c r="E43" s="244">
        <v>0</v>
      </c>
    </row>
    <row r="44" spans="2:5" ht="11.25" customHeight="1" x14ac:dyDescent="0.2">
      <c r="B44" s="318">
        <v>2.4</v>
      </c>
      <c r="C44" s="249" t="s">
        <v>91</v>
      </c>
      <c r="D44" s="308">
        <f>SUMIF('3.3 Depreciation'!$D$9:$D$52,'3. Statement of pipeline assets'!C40,'3.3 Depreciation'!$K$9:$K$52)</f>
        <v>0</v>
      </c>
      <c r="E44" s="244">
        <v>0</v>
      </c>
    </row>
    <row r="45" spans="2:5" x14ac:dyDescent="0.2">
      <c r="B45" s="251"/>
      <c r="C45" s="251" t="s">
        <v>173</v>
      </c>
      <c r="D45" s="308">
        <f>SUM(D41:D44)</f>
        <v>0</v>
      </c>
      <c r="E45" s="250">
        <f>SUM(E41:E44)</f>
        <v>0</v>
      </c>
    </row>
    <row r="46" spans="2:5" x14ac:dyDescent="0.2">
      <c r="B46" s="252"/>
      <c r="C46" s="253" t="s">
        <v>2</v>
      </c>
      <c r="D46" s="309"/>
      <c r="E46" s="254"/>
    </row>
    <row r="47" spans="2:5" x14ac:dyDescent="0.2">
      <c r="B47" s="318">
        <v>2.4</v>
      </c>
      <c r="C47" s="249" t="s">
        <v>76</v>
      </c>
      <c r="D47" s="308">
        <f>SUMIF('3.3 Depreciation'!$D$9:$D$52,'3. Statement of pipeline assets'!C46,'3.3 Depreciation'!$H$9:$H$52)</f>
        <v>0</v>
      </c>
      <c r="E47" s="244">
        <v>0</v>
      </c>
    </row>
    <row r="48" spans="2:5" x14ac:dyDescent="0.2">
      <c r="B48" s="318">
        <v>2.4</v>
      </c>
      <c r="C48" s="249" t="s">
        <v>264</v>
      </c>
      <c r="D48" s="308">
        <f>SUMIF('3.3 Depreciation'!$D$9:$D$52,'3. Statement of pipeline assets'!C46,'3.3 Depreciation'!$I$9:$I$52)+SUMIF('3.3 Depreciation'!$D$9:$D$52,'3. Statement of pipeline assets'!C46,'3.3 Depreciation'!$J$9:$J$52)</f>
        <v>0</v>
      </c>
      <c r="E48" s="244">
        <v>0</v>
      </c>
    </row>
    <row r="49" spans="2:7" x14ac:dyDescent="0.2">
      <c r="B49" s="318">
        <v>2.4</v>
      </c>
      <c r="C49" s="249" t="s">
        <v>102</v>
      </c>
      <c r="D49" s="308">
        <f>SUMIF('3.3 Depreciation'!$D$9:$D$52,'3. Statement of pipeline assets'!C46,'3.3 Depreciation'!$N$9:$N$52)+SUMIF('3.3 Depreciation'!$D$9:$D$52,'3. Statement of pipeline assets'!C46,'3.3 Depreciation'!$M$9:$M$52)</f>
        <v>0</v>
      </c>
      <c r="E49" s="244">
        <v>0</v>
      </c>
    </row>
    <row r="50" spans="2:7" ht="11.25" customHeight="1" x14ac:dyDescent="0.2">
      <c r="B50" s="318">
        <v>2.4</v>
      </c>
      <c r="C50" s="249" t="s">
        <v>91</v>
      </c>
      <c r="D50" s="308">
        <f>SUMIF('3.3 Depreciation'!$D$9:$D$52,'3. Statement of pipeline assets'!C46,'3.3 Depreciation'!$K$9:$K$52)</f>
        <v>0</v>
      </c>
      <c r="E50" s="244">
        <v>0</v>
      </c>
    </row>
    <row r="51" spans="2:7" x14ac:dyDescent="0.2">
      <c r="B51" s="251"/>
      <c r="C51" s="251" t="s">
        <v>103</v>
      </c>
      <c r="D51" s="308">
        <f>SUM(D47:D50)</f>
        <v>0</v>
      </c>
      <c r="E51" s="250">
        <f>SUM(E47:E50)</f>
        <v>0</v>
      </c>
    </row>
    <row r="52" spans="2:7" x14ac:dyDescent="0.2">
      <c r="B52" s="252"/>
      <c r="C52" s="253" t="s">
        <v>174</v>
      </c>
      <c r="D52" s="309"/>
      <c r="E52" s="254"/>
    </row>
    <row r="53" spans="2:7" x14ac:dyDescent="0.2">
      <c r="B53" s="318">
        <v>2.4</v>
      </c>
      <c r="C53" s="249" t="s">
        <v>76</v>
      </c>
      <c r="D53" s="308">
        <f>SUMIF('3.3 Depreciation'!$D$9:$D$52,'3. Statement of pipeline assets'!C52,'3.3 Depreciation'!$H$9:$H$52)</f>
        <v>0</v>
      </c>
      <c r="E53" s="244">
        <v>0</v>
      </c>
    </row>
    <row r="54" spans="2:7" x14ac:dyDescent="0.2">
      <c r="B54" s="318">
        <v>2.4</v>
      </c>
      <c r="C54" s="249" t="s">
        <v>264</v>
      </c>
      <c r="D54" s="308">
        <f>SUMIF('3.3 Depreciation'!$D$9:$D$52,'3. Statement of pipeline assets'!C52,'3.3 Depreciation'!$I$9:$I$52)+SUMIF('3.3 Depreciation'!$D$9:$D$52,'3. Statement of pipeline assets'!C52,'3.3 Depreciation'!$J$9:$J$52)</f>
        <v>0</v>
      </c>
      <c r="E54" s="244">
        <v>0</v>
      </c>
    </row>
    <row r="55" spans="2:7" x14ac:dyDescent="0.2">
      <c r="B55" s="318">
        <v>2.4</v>
      </c>
      <c r="C55" s="249" t="s">
        <v>91</v>
      </c>
      <c r="D55" s="308">
        <f>SUMIF('3.3 Depreciation'!$D$9:$D$52,'3. Statement of pipeline assets'!C52,'3.3 Depreciation'!$K$9:$K$52)</f>
        <v>0</v>
      </c>
      <c r="E55" s="244">
        <v>0</v>
      </c>
    </row>
    <row r="56" spans="2:7" x14ac:dyDescent="0.2">
      <c r="B56" s="251"/>
      <c r="C56" s="251" t="s">
        <v>175</v>
      </c>
      <c r="D56" s="308">
        <f>SUM(D53:D55)</f>
        <v>0</v>
      </c>
      <c r="E56" s="250">
        <f>SUM(E53:E55)</f>
        <v>0</v>
      </c>
    </row>
    <row r="57" spans="2:7" x14ac:dyDescent="0.2">
      <c r="B57" s="252"/>
      <c r="C57" s="253" t="s">
        <v>277</v>
      </c>
      <c r="D57" s="309"/>
      <c r="E57" s="254"/>
    </row>
    <row r="58" spans="2:7" x14ac:dyDescent="0.2">
      <c r="B58" s="318">
        <v>2.4</v>
      </c>
      <c r="C58" s="249" t="s">
        <v>177</v>
      </c>
      <c r="D58" s="308">
        <f>SUMIF('3.3 Depreciation'!$D$9:$D$52,'3. Statement of pipeline assets'!C57,'3.3 Depreciation'!$H$9:$H$52)+SUMIF('3.3 Depreciation'!$D$9:$D$52,'3. Statement of pipeline assets'!C57,'3.3 Depreciation'!$J$9:$J$52)</f>
        <v>0</v>
      </c>
      <c r="E58" s="244">
        <v>0</v>
      </c>
    </row>
    <row r="59" spans="2:7" x14ac:dyDescent="0.2">
      <c r="B59" s="318">
        <v>2.4</v>
      </c>
      <c r="C59" s="249" t="s">
        <v>264</v>
      </c>
      <c r="D59" s="308">
        <f>SUMIF('3.3 Depreciation'!$D$9:$D$52,'3. Statement of pipeline assets'!C57,'3.3 Depreciation'!$I$9:$I$52)+SUMIF('3.3 Depreciation'!$D$9:$D$52,'3. Statement of pipeline assets'!C57,'3.3 Depreciation'!$J$9:$J$52)</f>
        <v>421800.58</v>
      </c>
      <c r="E59" s="244"/>
    </row>
    <row r="60" spans="2:7" x14ac:dyDescent="0.2">
      <c r="B60" s="318">
        <v>2.4</v>
      </c>
      <c r="C60" s="249" t="s">
        <v>78</v>
      </c>
      <c r="D60" s="308">
        <f>SUMIF('3.3 Depreciation'!$D$9:$D$52,'3. Statement of pipeline assets'!C57,'3.3 Depreciation'!$N$9:$N$52)+SUMIF('3.3 Depreciation'!$D$9:$D$52,'3. Statement of pipeline assets'!C57,'3.3 Depreciation'!$M$9:$M$52)</f>
        <v>-10197.057043393293</v>
      </c>
      <c r="E60" s="244">
        <v>0</v>
      </c>
    </row>
    <row r="61" spans="2:7" x14ac:dyDescent="0.2">
      <c r="B61" s="318">
        <v>2.4</v>
      </c>
      <c r="C61" s="249" t="s">
        <v>91</v>
      </c>
      <c r="D61" s="308">
        <f>SUMIF('3.3 Depreciation'!$D$9:$D$52,'3. Statement of pipeline assets'!C57,'3.3 Depreciation'!$K$9:$K$52)</f>
        <v>0</v>
      </c>
      <c r="E61" s="244">
        <v>0</v>
      </c>
    </row>
    <row r="62" spans="2:7" x14ac:dyDescent="0.2">
      <c r="B62" s="251"/>
      <c r="C62" s="251" t="s">
        <v>278</v>
      </c>
      <c r="D62" s="308">
        <f>SUM(D58:D61)</f>
        <v>411603.5229566067</v>
      </c>
      <c r="E62" s="250">
        <f>SUM(E58:E61)</f>
        <v>0</v>
      </c>
    </row>
    <row r="63" spans="2:7" x14ac:dyDescent="0.2">
      <c r="B63" s="318">
        <v>2.4</v>
      </c>
      <c r="C63" s="249" t="s">
        <v>178</v>
      </c>
      <c r="D63" s="310">
        <v>11823802.170000002</v>
      </c>
      <c r="E63" s="244">
        <v>0</v>
      </c>
    </row>
    <row r="64" spans="2:7" x14ac:dyDescent="0.2">
      <c r="B64" s="251"/>
      <c r="C64" s="251" t="s">
        <v>90</v>
      </c>
      <c r="D64" s="308">
        <f>SUM(D15,D21,D27,D33,D39,D45,D51,D56,D62,D63)</f>
        <v>58218305.651396349</v>
      </c>
      <c r="E64" s="250">
        <f>SUM(E15,E21,E27,E33,E39,E45,E51,E56,E62,E63)</f>
        <v>0</v>
      </c>
      <c r="G64" s="256"/>
    </row>
    <row r="65" spans="2:5" x14ac:dyDescent="0.2">
      <c r="B65" s="252"/>
      <c r="C65" s="253" t="s">
        <v>139</v>
      </c>
      <c r="D65" s="309"/>
      <c r="E65" s="254"/>
    </row>
    <row r="66" spans="2:5" x14ac:dyDescent="0.2">
      <c r="B66" s="318" t="s">
        <v>419</v>
      </c>
      <c r="C66" s="249" t="s">
        <v>140</v>
      </c>
      <c r="D66" s="308">
        <f>SUMIF('3.3 Depreciation'!$D$60:$D$77,"Property plant and equipment",'3.3 Depreciation'!$G$60:$G$77)</f>
        <v>674250.67331300792</v>
      </c>
      <c r="E66" s="244">
        <v>0</v>
      </c>
    </row>
    <row r="67" spans="2:5" x14ac:dyDescent="0.2">
      <c r="B67" s="318" t="s">
        <v>419</v>
      </c>
      <c r="C67" s="249" t="s">
        <v>264</v>
      </c>
      <c r="D67" s="308">
        <f>SUMIF('3.3 Depreciation'!$D$60:$D$77,"Property plant and equipment",'3.3 Depreciation'!$H$60:$H$77)+SUMIF('3.3 Depreciation'!$D$60:$D$77,"Property plant and equipment",'3.3 Depreciation'!$I$60:$I$77)</f>
        <v>0</v>
      </c>
      <c r="E67" s="244">
        <v>0</v>
      </c>
    </row>
    <row r="68" spans="2:5" x14ac:dyDescent="0.2">
      <c r="B68" s="318" t="s">
        <v>419</v>
      </c>
      <c r="C68" s="249" t="s">
        <v>141</v>
      </c>
      <c r="D68" s="308">
        <f>SUMIF('3.3 Depreciation'!$D$60:$D$77,"Property plant and equipment",'3.3 Depreciation'!$L$60:$L$77)</f>
        <v>-283650.96961901343</v>
      </c>
      <c r="E68" s="244">
        <v>0</v>
      </c>
    </row>
    <row r="69" spans="2:5" x14ac:dyDescent="0.2">
      <c r="B69" s="251"/>
      <c r="C69" s="251" t="s">
        <v>142</v>
      </c>
      <c r="D69" s="308">
        <f>SUM(D66:D68)</f>
        <v>390599.7036939945</v>
      </c>
      <c r="E69" s="250">
        <f>SUM(E66:E68)</f>
        <v>0</v>
      </c>
    </row>
    <row r="70" spans="2:5" x14ac:dyDescent="0.2">
      <c r="B70" s="324"/>
      <c r="C70" s="249" t="s">
        <v>143</v>
      </c>
      <c r="D70" s="310">
        <v>0</v>
      </c>
      <c r="E70" s="244">
        <v>0</v>
      </c>
    </row>
    <row r="71" spans="2:5" x14ac:dyDescent="0.2">
      <c r="B71" s="324"/>
      <c r="C71" s="249" t="s">
        <v>144</v>
      </c>
      <c r="D71" s="310">
        <v>0</v>
      </c>
      <c r="E71" s="244">
        <v>0</v>
      </c>
    </row>
    <row r="72" spans="2:5" x14ac:dyDescent="0.2">
      <c r="B72" s="324"/>
      <c r="C72" s="249" t="s">
        <v>79</v>
      </c>
      <c r="D72" s="310">
        <v>0</v>
      </c>
      <c r="E72" s="244">
        <v>0</v>
      </c>
    </row>
    <row r="73" spans="2:5" x14ac:dyDescent="0.2">
      <c r="B73" s="251"/>
      <c r="C73" s="251" t="s">
        <v>145</v>
      </c>
      <c r="D73" s="308">
        <f>SUM(D69:D72)</f>
        <v>390599.7036939945</v>
      </c>
      <c r="E73" s="250">
        <f>SUM(E69:E72)</f>
        <v>0</v>
      </c>
    </row>
    <row r="74" spans="2:5" ht="12.75" customHeight="1" x14ac:dyDescent="0.2">
      <c r="B74" s="251"/>
      <c r="C74" s="251" t="s">
        <v>25</v>
      </c>
      <c r="D74" s="311">
        <f>SUM(D64,D73)</f>
        <v>58608905.355090342</v>
      </c>
      <c r="E74" s="255">
        <f>SUM(E64,E73)</f>
        <v>0</v>
      </c>
    </row>
  </sheetData>
  <mergeCells count="2">
    <mergeCell ref="B1:C1"/>
    <mergeCell ref="B5:C5"/>
  </mergeCells>
  <phoneticPr fontId="34" type="noConversion"/>
  <pageMargins left="0.75" right="0.75" top="1" bottom="1" header="0.5" footer="0.5"/>
  <pageSetup paperSize="9" scale="59" orientation="portrait" verticalDpi="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F27"/>
  <sheetViews>
    <sheetView zoomScale="80" zoomScaleNormal="80" zoomScaleSheetLayoutView="80" workbookViewId="0"/>
  </sheetViews>
  <sheetFormatPr defaultRowHeight="12.75" x14ac:dyDescent="0.2"/>
  <cols>
    <col min="1" max="1" width="12.140625" style="37" customWidth="1"/>
    <col min="2" max="2" width="21" style="37" customWidth="1"/>
    <col min="3" max="4" width="42.28515625" style="37" customWidth="1"/>
    <col min="5" max="5" width="20.140625" style="37" customWidth="1"/>
    <col min="6" max="6" width="42.28515625" style="37" customWidth="1"/>
    <col min="7" max="7" width="9.42578125" style="37" customWidth="1"/>
    <col min="8" max="8" width="25.140625" style="37" customWidth="1"/>
    <col min="9" max="16384" width="9.140625" style="37"/>
  </cols>
  <sheetData>
    <row r="1" spans="2:6" ht="20.25" x14ac:dyDescent="0.3">
      <c r="B1" s="38" t="s">
        <v>163</v>
      </c>
      <c r="C1" s="38"/>
      <c r="D1" s="21"/>
      <c r="E1" s="21"/>
    </row>
    <row r="2" spans="2:6" ht="20.25" x14ac:dyDescent="0.3">
      <c r="B2" s="54" t="str">
        <f>Tradingname</f>
        <v>APA OPERATIONS PTY LIMITED</v>
      </c>
      <c r="C2" s="55"/>
      <c r="D2" s="38"/>
      <c r="E2" s="38"/>
    </row>
    <row r="3" spans="2:6" ht="15" x14ac:dyDescent="0.25">
      <c r="B3" s="56" t="s">
        <v>408</v>
      </c>
      <c r="C3" s="57" t="str">
        <f>TEXT(Yearending,"dd/mm/yyyy")</f>
        <v>30/06/2019</v>
      </c>
    </row>
    <row r="5" spans="2:6" ht="15.75" x14ac:dyDescent="0.25">
      <c r="B5" s="41" t="s">
        <v>252</v>
      </c>
      <c r="C5" s="39"/>
      <c r="D5" s="39"/>
      <c r="E5" s="39"/>
    </row>
    <row r="6" spans="2:6" ht="15.75" x14ac:dyDescent="0.25">
      <c r="B6" s="41"/>
      <c r="C6" s="39"/>
      <c r="D6" s="39"/>
      <c r="E6" s="39"/>
    </row>
    <row r="7" spans="2:6" ht="40.5" customHeight="1" x14ac:dyDescent="0.2">
      <c r="B7" s="113" t="s">
        <v>267</v>
      </c>
      <c r="C7" s="113" t="s">
        <v>147</v>
      </c>
      <c r="D7" s="113" t="s">
        <v>152</v>
      </c>
      <c r="E7" s="113" t="s">
        <v>148</v>
      </c>
      <c r="F7" s="123" t="s">
        <v>150</v>
      </c>
    </row>
    <row r="8" spans="2:6" x14ac:dyDescent="0.2">
      <c r="B8" s="115"/>
      <c r="C8" s="115"/>
      <c r="D8" s="119"/>
      <c r="E8" s="124" t="s">
        <v>149</v>
      </c>
      <c r="F8" s="125"/>
    </row>
    <row r="9" spans="2:6" x14ac:dyDescent="0.2">
      <c r="B9" s="318">
        <v>2.4</v>
      </c>
      <c r="C9" s="198" t="str">
        <f>'3. Statement of pipeline assets'!C8</f>
        <v>Pipelines</v>
      </c>
      <c r="D9" s="230" t="s">
        <v>458</v>
      </c>
      <c r="E9" s="230">
        <v>80</v>
      </c>
      <c r="F9" s="231" t="s">
        <v>403</v>
      </c>
    </row>
    <row r="10" spans="2:6" x14ac:dyDescent="0.2">
      <c r="B10" s="318">
        <v>2.4</v>
      </c>
      <c r="C10" s="198" t="str">
        <f>'3. Statement of pipeline assets'!C16</f>
        <v>Compressors</v>
      </c>
      <c r="D10" s="230" t="s">
        <v>458</v>
      </c>
      <c r="E10" s="230">
        <v>35</v>
      </c>
      <c r="F10" s="231" t="s">
        <v>403</v>
      </c>
    </row>
    <row r="11" spans="2:6" x14ac:dyDescent="0.2">
      <c r="B11" s="318">
        <v>2.4</v>
      </c>
      <c r="C11" s="198" t="str">
        <f>'3. Statement of pipeline assets'!C22</f>
        <v>City Gates; supply regulators and valve stations</v>
      </c>
      <c r="D11" s="230" t="s">
        <v>458</v>
      </c>
      <c r="E11" s="230">
        <v>50</v>
      </c>
      <c r="F11" s="231" t="s">
        <v>403</v>
      </c>
    </row>
    <row r="12" spans="2:6" x14ac:dyDescent="0.2">
      <c r="B12" s="318">
        <v>2.4</v>
      </c>
      <c r="C12" s="198" t="str">
        <f>'3. Statement of pipeline assets'!C28</f>
        <v>Metering</v>
      </c>
      <c r="D12" s="230" t="s">
        <v>458</v>
      </c>
      <c r="E12" s="230">
        <v>50</v>
      </c>
      <c r="F12" s="231" t="s">
        <v>403</v>
      </c>
    </row>
    <row r="13" spans="2:6" x14ac:dyDescent="0.2">
      <c r="B13" s="318">
        <v>2.4</v>
      </c>
      <c r="C13" s="198" t="str">
        <f>'3. Statement of pipeline assets'!C34</f>
        <v>Odourant plants</v>
      </c>
      <c r="D13" s="230"/>
      <c r="E13" s="230">
        <v>80</v>
      </c>
      <c r="F13" s="231" t="s">
        <v>403</v>
      </c>
    </row>
    <row r="14" spans="2:6" x14ac:dyDescent="0.2">
      <c r="B14" s="318">
        <v>2.4</v>
      </c>
      <c r="C14" s="198" t="str">
        <f>'3. Statement of pipeline assets'!C40</f>
        <v>SCADA (Communications)</v>
      </c>
      <c r="D14" s="230"/>
      <c r="E14" s="230">
        <v>15</v>
      </c>
      <c r="F14" s="231" t="s">
        <v>403</v>
      </c>
    </row>
    <row r="15" spans="2:6" x14ac:dyDescent="0.2">
      <c r="B15" s="318">
        <v>2.4</v>
      </c>
      <c r="C15" s="198" t="str">
        <f>'3. Statement of pipeline assets'!C46</f>
        <v>Buildings</v>
      </c>
      <c r="D15" s="230"/>
      <c r="E15" s="230">
        <v>80</v>
      </c>
      <c r="F15" s="231" t="s">
        <v>403</v>
      </c>
    </row>
    <row r="16" spans="2:6" x14ac:dyDescent="0.2">
      <c r="B16" s="318">
        <v>2.4</v>
      </c>
      <c r="C16" s="198" t="str">
        <f>'3. Statement of pipeline assets'!C57</f>
        <v>Other depreciable pipeline assets</v>
      </c>
      <c r="D16" s="230" t="s">
        <v>458</v>
      </c>
      <c r="E16" s="117" t="s">
        <v>459</v>
      </c>
      <c r="F16" s="231" t="s">
        <v>403</v>
      </c>
    </row>
    <row r="17" spans="2:6" x14ac:dyDescent="0.2">
      <c r="B17" s="318">
        <v>2.4</v>
      </c>
      <c r="C17" s="199" t="s">
        <v>174</v>
      </c>
      <c r="D17" s="230"/>
      <c r="E17" s="230">
        <v>0</v>
      </c>
      <c r="F17" s="231" t="s">
        <v>402</v>
      </c>
    </row>
    <row r="18" spans="2:6" x14ac:dyDescent="0.2">
      <c r="B18" s="206"/>
      <c r="C18" s="199" t="s">
        <v>251</v>
      </c>
      <c r="D18" s="230"/>
      <c r="E18" s="230"/>
      <c r="F18" s="231"/>
    </row>
    <row r="19" spans="2:6" x14ac:dyDescent="0.2">
      <c r="B19" s="206"/>
      <c r="C19" s="199" t="s">
        <v>251</v>
      </c>
      <c r="D19" s="230"/>
      <c r="E19" s="230"/>
      <c r="F19" s="231"/>
    </row>
    <row r="20" spans="2:6" x14ac:dyDescent="0.2">
      <c r="B20" s="206"/>
      <c r="C20" s="199" t="s">
        <v>251</v>
      </c>
      <c r="D20" s="230"/>
      <c r="E20" s="230"/>
      <c r="F20" s="231"/>
    </row>
    <row r="21" spans="2:6" x14ac:dyDescent="0.2">
      <c r="B21" s="206"/>
      <c r="C21" s="199" t="s">
        <v>251</v>
      </c>
      <c r="D21" s="230"/>
      <c r="E21" s="230"/>
      <c r="F21" s="231"/>
    </row>
    <row r="22" spans="2:6" x14ac:dyDescent="0.2">
      <c r="B22" s="318">
        <v>2.4</v>
      </c>
      <c r="C22" s="198" t="str">
        <f>'3. Statement of pipeline assets'!C65</f>
        <v>Shared supporting assets</v>
      </c>
      <c r="D22" s="230" t="s">
        <v>458</v>
      </c>
      <c r="E22" s="230">
        <v>5</v>
      </c>
      <c r="F22" s="231" t="s">
        <v>403</v>
      </c>
    </row>
    <row r="23" spans="2:6" x14ac:dyDescent="0.2">
      <c r="B23" s="206"/>
      <c r="C23" s="199" t="s">
        <v>251</v>
      </c>
      <c r="D23" s="230"/>
      <c r="E23" s="230"/>
      <c r="F23" s="231"/>
    </row>
    <row r="24" spans="2:6" x14ac:dyDescent="0.2">
      <c r="B24" s="206"/>
      <c r="C24" s="199" t="s">
        <v>251</v>
      </c>
      <c r="D24" s="230"/>
      <c r="E24" s="230"/>
      <c r="F24" s="231"/>
    </row>
    <row r="25" spans="2:6" x14ac:dyDescent="0.2">
      <c r="B25" s="206"/>
      <c r="C25" s="199" t="s">
        <v>251</v>
      </c>
      <c r="D25" s="230"/>
      <c r="E25" s="230"/>
      <c r="F25" s="231"/>
    </row>
    <row r="26" spans="2:6" x14ac:dyDescent="0.2">
      <c r="B26" s="206"/>
      <c r="C26" s="199" t="s">
        <v>251</v>
      </c>
      <c r="D26" s="230"/>
      <c r="E26" s="230"/>
      <c r="F26" s="231"/>
    </row>
    <row r="27" spans="2:6" x14ac:dyDescent="0.2">
      <c r="B27" s="206"/>
      <c r="C27" s="199" t="s">
        <v>251</v>
      </c>
      <c r="D27" s="230"/>
      <c r="E27" s="230"/>
      <c r="F27" s="231"/>
    </row>
  </sheetData>
  <pageMargins left="0.75" right="0.75" top="1" bottom="1" header="0.5" footer="0.5"/>
  <pageSetup paperSize="9" scale="6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J54"/>
  <sheetViews>
    <sheetView zoomScale="80" zoomScaleNormal="80" zoomScaleSheetLayoutView="80" workbookViewId="0"/>
  </sheetViews>
  <sheetFormatPr defaultRowHeight="12.75" x14ac:dyDescent="0.2"/>
  <cols>
    <col min="1" max="1" width="12" style="22" customWidth="1"/>
    <col min="2" max="2" width="31.7109375" style="22" customWidth="1"/>
    <col min="3" max="3" width="25.85546875" style="22" customWidth="1"/>
    <col min="4" max="4" width="27.28515625" style="22" customWidth="1"/>
    <col min="5" max="5" width="32.85546875" style="22" customWidth="1"/>
    <col min="6" max="6" width="21.7109375" style="22" customWidth="1"/>
    <col min="7" max="7" width="24.42578125" style="22" customWidth="1"/>
    <col min="8" max="8" width="45" style="22" customWidth="1"/>
    <col min="9" max="10" width="19.85546875" style="22" customWidth="1"/>
    <col min="11" max="11" width="18.28515625" style="22" customWidth="1"/>
    <col min="12" max="16384" width="9.140625" style="22"/>
  </cols>
  <sheetData>
    <row r="1" spans="2:10" ht="20.25" x14ac:dyDescent="0.3">
      <c r="B1" s="23" t="s">
        <v>195</v>
      </c>
      <c r="D1" s="21"/>
      <c r="E1" s="21"/>
      <c r="F1" s="21"/>
      <c r="G1" s="21"/>
      <c r="H1" s="21"/>
      <c r="I1" s="21"/>
      <c r="J1" s="21"/>
    </row>
    <row r="2" spans="2:10" ht="15" x14ac:dyDescent="0.25">
      <c r="B2" s="54" t="str">
        <f>Tradingname</f>
        <v>APA OPERATIONS PTY LIMITED</v>
      </c>
      <c r="C2" s="55"/>
    </row>
    <row r="3" spans="2:10" ht="18" customHeight="1" x14ac:dyDescent="0.45">
      <c r="B3" s="56" t="s">
        <v>408</v>
      </c>
      <c r="C3" s="57" t="str">
        <f>TEXT(Yearending,"dd/mm/yyyy")</f>
        <v>30/06/2019</v>
      </c>
      <c r="F3" s="48"/>
    </row>
    <row r="5" spans="2:10" ht="15.75" x14ac:dyDescent="0.25">
      <c r="B5" s="32" t="s">
        <v>254</v>
      </c>
    </row>
    <row r="6" spans="2:10" x14ac:dyDescent="0.2">
      <c r="B6" s="24"/>
      <c r="C6" s="27"/>
      <c r="D6" s="27"/>
      <c r="E6" s="27"/>
      <c r="F6" s="27"/>
      <c r="G6" s="28"/>
      <c r="H6" s="33"/>
      <c r="I6" s="29"/>
      <c r="J6" s="29"/>
    </row>
    <row r="7" spans="2:10" ht="31.5" customHeight="1" x14ac:dyDescent="0.2">
      <c r="B7" s="105" t="s">
        <v>95</v>
      </c>
      <c r="C7" s="106" t="s">
        <v>247</v>
      </c>
      <c r="D7" s="106" t="s">
        <v>196</v>
      </c>
      <c r="E7" s="106" t="s">
        <v>197</v>
      </c>
    </row>
    <row r="8" spans="2:10" ht="13.5" customHeight="1" x14ac:dyDescent="0.2">
      <c r="B8" s="239">
        <v>0</v>
      </c>
      <c r="C8" s="239">
        <v>0</v>
      </c>
      <c r="D8" s="239">
        <v>0</v>
      </c>
      <c r="E8" s="239">
        <v>0</v>
      </c>
      <c r="F8" s="256"/>
      <c r="G8" s="256"/>
      <c r="H8" s="256"/>
    </row>
    <row r="9" spans="2:10" ht="13.5" customHeight="1" x14ac:dyDescent="0.2">
      <c r="B9" s="239">
        <v>0</v>
      </c>
      <c r="C9" s="239">
        <v>0</v>
      </c>
      <c r="D9" s="239">
        <v>0</v>
      </c>
      <c r="E9" s="239">
        <v>0</v>
      </c>
      <c r="F9" s="256"/>
      <c r="G9" s="256"/>
      <c r="H9" s="256"/>
    </row>
    <row r="10" spans="2:10" ht="13.5" customHeight="1" x14ac:dyDescent="0.2">
      <c r="B10" s="239">
        <v>0</v>
      </c>
      <c r="C10" s="239">
        <v>0</v>
      </c>
      <c r="D10" s="239">
        <v>0</v>
      </c>
      <c r="E10" s="239">
        <v>0</v>
      </c>
      <c r="F10" s="256"/>
      <c r="G10" s="256"/>
      <c r="H10" s="256"/>
    </row>
    <row r="11" spans="2:10" ht="13.5" customHeight="1" x14ac:dyDescent="0.2">
      <c r="B11" s="239">
        <v>0</v>
      </c>
      <c r="C11" s="239">
        <v>0</v>
      </c>
      <c r="D11" s="239">
        <v>0</v>
      </c>
      <c r="E11" s="239">
        <v>0</v>
      </c>
      <c r="F11" s="256"/>
      <c r="G11" s="256"/>
      <c r="H11" s="256"/>
    </row>
    <row r="12" spans="2:10" ht="13.5" customHeight="1" x14ac:dyDescent="0.2">
      <c r="B12" s="239">
        <v>0</v>
      </c>
      <c r="C12" s="239">
        <v>0</v>
      </c>
      <c r="D12" s="239">
        <v>0</v>
      </c>
      <c r="E12" s="239">
        <v>0</v>
      </c>
      <c r="F12" s="256"/>
      <c r="G12" s="256"/>
      <c r="H12" s="256"/>
    </row>
    <row r="13" spans="2:10" ht="13.5" customHeight="1" x14ac:dyDescent="0.2">
      <c r="B13" s="239">
        <v>0</v>
      </c>
      <c r="C13" s="239">
        <v>0</v>
      </c>
      <c r="D13" s="239">
        <v>0</v>
      </c>
      <c r="E13" s="239">
        <v>0</v>
      </c>
      <c r="F13" s="256"/>
      <c r="G13" s="256"/>
      <c r="H13" s="256"/>
    </row>
    <row r="14" spans="2:10" ht="13.5" customHeight="1" x14ac:dyDescent="0.2">
      <c r="B14" s="239">
        <v>0</v>
      </c>
      <c r="C14" s="239">
        <v>0</v>
      </c>
      <c r="D14" s="239">
        <v>0</v>
      </c>
      <c r="E14" s="239">
        <v>0</v>
      </c>
      <c r="F14" s="256"/>
      <c r="G14" s="256"/>
      <c r="H14" s="256"/>
    </row>
    <row r="15" spans="2:10" ht="13.5" customHeight="1" x14ac:dyDescent="0.2">
      <c r="B15" s="239">
        <v>0</v>
      </c>
      <c r="C15" s="239">
        <v>0</v>
      </c>
      <c r="D15" s="239">
        <v>0</v>
      </c>
      <c r="E15" s="239">
        <v>0</v>
      </c>
      <c r="F15" s="256"/>
      <c r="G15" s="256"/>
      <c r="H15" s="256"/>
    </row>
    <row r="16" spans="2:10" ht="13.5" customHeight="1" x14ac:dyDescent="0.2">
      <c r="B16" s="239">
        <v>0</v>
      </c>
      <c r="C16" s="239">
        <v>0</v>
      </c>
      <c r="D16" s="239">
        <v>0</v>
      </c>
      <c r="E16" s="239">
        <v>0</v>
      </c>
      <c r="F16" s="256"/>
      <c r="G16" s="256"/>
      <c r="H16" s="256"/>
    </row>
    <row r="17" spans="2:8" ht="13.5" customHeight="1" x14ac:dyDescent="0.2">
      <c r="B17" s="239">
        <v>0</v>
      </c>
      <c r="C17" s="239">
        <v>0</v>
      </c>
      <c r="D17" s="239">
        <v>0</v>
      </c>
      <c r="E17" s="239">
        <v>0</v>
      </c>
      <c r="F17" s="256"/>
      <c r="G17" s="256"/>
      <c r="H17" s="256"/>
    </row>
    <row r="18" spans="2:8" ht="13.5" customHeight="1" x14ac:dyDescent="0.2">
      <c r="B18" s="239">
        <v>0</v>
      </c>
      <c r="C18" s="239">
        <v>0</v>
      </c>
      <c r="D18" s="239">
        <v>0</v>
      </c>
      <c r="E18" s="239">
        <v>0</v>
      </c>
      <c r="F18" s="256"/>
      <c r="G18" s="256"/>
      <c r="H18" s="256"/>
    </row>
    <row r="19" spans="2:8" ht="13.5" customHeight="1" x14ac:dyDescent="0.2">
      <c r="B19" s="239">
        <v>0</v>
      </c>
      <c r="C19" s="239">
        <v>0</v>
      </c>
      <c r="D19" s="239">
        <v>0</v>
      </c>
      <c r="E19" s="239">
        <v>0</v>
      </c>
      <c r="F19" s="256"/>
      <c r="G19" s="256"/>
      <c r="H19" s="256"/>
    </row>
    <row r="20" spans="2:8" ht="13.5" customHeight="1" x14ac:dyDescent="0.2">
      <c r="B20" s="239">
        <v>0</v>
      </c>
      <c r="C20" s="239">
        <v>0</v>
      </c>
      <c r="D20" s="239">
        <v>0</v>
      </c>
      <c r="E20" s="239">
        <v>0</v>
      </c>
      <c r="F20" s="256"/>
      <c r="G20" s="256"/>
      <c r="H20" s="256"/>
    </row>
    <row r="21" spans="2:8" ht="13.5" customHeight="1" x14ac:dyDescent="0.2">
      <c r="B21" s="239">
        <v>0</v>
      </c>
      <c r="C21" s="239">
        <v>0</v>
      </c>
      <c r="D21" s="239">
        <v>0</v>
      </c>
      <c r="E21" s="239">
        <v>0</v>
      </c>
      <c r="F21" s="256"/>
      <c r="G21" s="256"/>
      <c r="H21" s="256"/>
    </row>
    <row r="22" spans="2:8" ht="13.5" customHeight="1" x14ac:dyDescent="0.2">
      <c r="B22" s="239">
        <v>0</v>
      </c>
      <c r="C22" s="239">
        <v>0</v>
      </c>
      <c r="D22" s="239">
        <v>0</v>
      </c>
      <c r="E22" s="239">
        <v>0</v>
      </c>
      <c r="F22" s="256"/>
      <c r="G22" s="256"/>
      <c r="H22" s="256"/>
    </row>
    <row r="23" spans="2:8" x14ac:dyDescent="0.2">
      <c r="B23" s="256"/>
      <c r="C23" s="256"/>
      <c r="D23" s="256"/>
      <c r="E23" s="256"/>
      <c r="F23" s="256"/>
      <c r="G23" s="256"/>
      <c r="H23" s="256"/>
    </row>
    <row r="24" spans="2:8" x14ac:dyDescent="0.2">
      <c r="B24" s="256"/>
      <c r="C24" s="256"/>
      <c r="D24" s="256"/>
      <c r="E24" s="256"/>
      <c r="F24" s="256"/>
      <c r="G24" s="256"/>
      <c r="H24" s="256"/>
    </row>
    <row r="25" spans="2:8" ht="15.75" x14ac:dyDescent="0.25">
      <c r="B25" s="257" t="s">
        <v>253</v>
      </c>
      <c r="C25" s="256"/>
      <c r="D25" s="256"/>
      <c r="E25" s="256"/>
      <c r="F25" s="256"/>
      <c r="G25" s="256"/>
      <c r="H25" s="256"/>
    </row>
    <row r="26" spans="2:8" x14ac:dyDescent="0.2">
      <c r="B26" s="258"/>
      <c r="C26" s="259"/>
      <c r="D26" s="259"/>
      <c r="E26" s="259"/>
      <c r="F26" s="256"/>
      <c r="G26" s="256"/>
      <c r="H26" s="256"/>
    </row>
    <row r="27" spans="2:8" ht="36.75" customHeight="1" x14ac:dyDescent="0.2">
      <c r="B27" s="260" t="s">
        <v>95</v>
      </c>
      <c r="C27" s="261" t="s">
        <v>248</v>
      </c>
      <c r="D27" s="261" t="s">
        <v>196</v>
      </c>
      <c r="E27" s="261" t="s">
        <v>197</v>
      </c>
      <c r="F27" s="261" t="s">
        <v>249</v>
      </c>
      <c r="G27" s="261" t="s">
        <v>207</v>
      </c>
      <c r="H27" s="261" t="s">
        <v>208</v>
      </c>
    </row>
    <row r="28" spans="2:8" x14ac:dyDescent="0.2">
      <c r="B28" s="239">
        <v>0</v>
      </c>
      <c r="C28" s="239">
        <v>0</v>
      </c>
      <c r="D28" s="239">
        <v>0</v>
      </c>
      <c r="E28" s="239">
        <v>0</v>
      </c>
      <c r="F28" s="239">
        <v>0</v>
      </c>
      <c r="G28" s="239">
        <v>0</v>
      </c>
      <c r="H28" s="239">
        <v>0</v>
      </c>
    </row>
    <row r="29" spans="2:8" x14ac:dyDescent="0.2">
      <c r="B29" s="239">
        <v>0</v>
      </c>
      <c r="C29" s="239">
        <v>0</v>
      </c>
      <c r="D29" s="239">
        <v>0</v>
      </c>
      <c r="E29" s="239">
        <v>0</v>
      </c>
      <c r="F29" s="239">
        <v>0</v>
      </c>
      <c r="G29" s="239">
        <v>0</v>
      </c>
      <c r="H29" s="239">
        <v>0</v>
      </c>
    </row>
    <row r="30" spans="2:8" x14ac:dyDescent="0.2">
      <c r="B30" s="239">
        <v>0</v>
      </c>
      <c r="C30" s="239">
        <v>0</v>
      </c>
      <c r="D30" s="239">
        <v>0</v>
      </c>
      <c r="E30" s="239">
        <v>0</v>
      </c>
      <c r="F30" s="239">
        <v>0</v>
      </c>
      <c r="G30" s="239">
        <v>0</v>
      </c>
      <c r="H30" s="239">
        <v>0</v>
      </c>
    </row>
    <row r="31" spans="2:8" x14ac:dyDescent="0.2">
      <c r="B31" s="239">
        <v>0</v>
      </c>
      <c r="C31" s="239">
        <v>0</v>
      </c>
      <c r="D31" s="239">
        <v>0</v>
      </c>
      <c r="E31" s="239">
        <v>0</v>
      </c>
      <c r="F31" s="239">
        <v>0</v>
      </c>
      <c r="G31" s="239">
        <v>0</v>
      </c>
      <c r="H31" s="239">
        <v>0</v>
      </c>
    </row>
    <row r="32" spans="2:8" hidden="1" x14ac:dyDescent="0.2">
      <c r="B32" s="239">
        <v>0</v>
      </c>
      <c r="C32" s="239">
        <v>0</v>
      </c>
      <c r="D32" s="239">
        <v>0</v>
      </c>
      <c r="E32" s="239">
        <v>0</v>
      </c>
      <c r="F32" s="239">
        <v>0</v>
      </c>
      <c r="G32" s="239">
        <v>0</v>
      </c>
      <c r="H32" s="239">
        <v>0</v>
      </c>
    </row>
    <row r="33" spans="2:8" hidden="1" x14ac:dyDescent="0.2">
      <c r="B33" s="239">
        <v>0</v>
      </c>
      <c r="C33" s="239">
        <v>0</v>
      </c>
      <c r="D33" s="239">
        <v>0</v>
      </c>
      <c r="E33" s="239">
        <v>0</v>
      </c>
      <c r="F33" s="239">
        <v>0</v>
      </c>
      <c r="G33" s="239">
        <v>0</v>
      </c>
      <c r="H33" s="239">
        <v>0</v>
      </c>
    </row>
    <row r="34" spans="2:8" hidden="1" x14ac:dyDescent="0.2">
      <c r="B34" s="239">
        <v>0</v>
      </c>
      <c r="C34" s="239">
        <v>0</v>
      </c>
      <c r="D34" s="239">
        <v>0</v>
      </c>
      <c r="E34" s="239">
        <v>0</v>
      </c>
      <c r="F34" s="239">
        <v>0</v>
      </c>
      <c r="G34" s="239">
        <v>0</v>
      </c>
      <c r="H34" s="239">
        <v>0</v>
      </c>
    </row>
    <row r="35" spans="2:8" hidden="1" x14ac:dyDescent="0.2">
      <c r="B35" s="239">
        <v>0</v>
      </c>
      <c r="C35" s="239">
        <v>0</v>
      </c>
      <c r="D35" s="239">
        <v>0</v>
      </c>
      <c r="E35" s="239">
        <v>0</v>
      </c>
      <c r="F35" s="239">
        <v>0</v>
      </c>
      <c r="G35" s="239">
        <v>0</v>
      </c>
      <c r="H35" s="239">
        <v>0</v>
      </c>
    </row>
    <row r="36" spans="2:8" hidden="1" x14ac:dyDescent="0.2">
      <c r="B36" s="239">
        <v>0</v>
      </c>
      <c r="C36" s="239">
        <v>0</v>
      </c>
      <c r="D36" s="239">
        <v>0</v>
      </c>
      <c r="E36" s="239">
        <v>0</v>
      </c>
      <c r="F36" s="239">
        <v>0</v>
      </c>
      <c r="G36" s="239">
        <v>0</v>
      </c>
      <c r="H36" s="239">
        <v>0</v>
      </c>
    </row>
    <row r="37" spans="2:8" hidden="1" x14ac:dyDescent="0.2">
      <c r="B37" s="239">
        <v>0</v>
      </c>
      <c r="C37" s="239">
        <v>0</v>
      </c>
      <c r="D37" s="239">
        <v>0</v>
      </c>
      <c r="E37" s="239">
        <v>0</v>
      </c>
      <c r="F37" s="239">
        <v>0</v>
      </c>
      <c r="G37" s="239">
        <v>0</v>
      </c>
      <c r="H37" s="239">
        <v>0</v>
      </c>
    </row>
    <row r="38" spans="2:8" hidden="1" x14ac:dyDescent="0.2">
      <c r="B38" s="239">
        <v>0</v>
      </c>
      <c r="C38" s="239">
        <v>0</v>
      </c>
      <c r="D38" s="239">
        <v>0</v>
      </c>
      <c r="E38" s="239">
        <v>0</v>
      </c>
      <c r="F38" s="239">
        <v>0</v>
      </c>
      <c r="G38" s="239">
        <v>0</v>
      </c>
      <c r="H38" s="239">
        <v>0</v>
      </c>
    </row>
    <row r="39" spans="2:8" hidden="1" x14ac:dyDescent="0.2">
      <c r="B39" s="239">
        <v>0</v>
      </c>
      <c r="C39" s="239">
        <v>0</v>
      </c>
      <c r="D39" s="239">
        <v>0</v>
      </c>
      <c r="E39" s="239">
        <v>0</v>
      </c>
      <c r="F39" s="239">
        <v>0</v>
      </c>
      <c r="G39" s="239">
        <v>0</v>
      </c>
      <c r="H39" s="239">
        <v>0</v>
      </c>
    </row>
    <row r="40" spans="2:8" hidden="1" x14ac:dyDescent="0.2">
      <c r="B40" s="239">
        <v>0</v>
      </c>
      <c r="C40" s="239">
        <v>0</v>
      </c>
      <c r="D40" s="239">
        <v>0</v>
      </c>
      <c r="E40" s="239">
        <v>0</v>
      </c>
      <c r="F40" s="239">
        <v>0</v>
      </c>
      <c r="G40" s="239">
        <v>0</v>
      </c>
      <c r="H40" s="239">
        <v>0</v>
      </c>
    </row>
    <row r="41" spans="2:8" x14ac:dyDescent="0.2">
      <c r="B41" s="239">
        <v>0</v>
      </c>
      <c r="C41" s="239">
        <v>0</v>
      </c>
      <c r="D41" s="239">
        <v>0</v>
      </c>
      <c r="E41" s="239">
        <v>0</v>
      </c>
      <c r="F41" s="239">
        <v>0</v>
      </c>
      <c r="G41" s="239">
        <v>0</v>
      </c>
      <c r="H41" s="239">
        <v>0</v>
      </c>
    </row>
    <row r="42" spans="2:8" x14ac:dyDescent="0.2">
      <c r="B42" s="239">
        <v>0</v>
      </c>
      <c r="C42" s="239">
        <v>0</v>
      </c>
      <c r="D42" s="239">
        <v>0</v>
      </c>
      <c r="E42" s="239">
        <v>0</v>
      </c>
      <c r="F42" s="239">
        <v>0</v>
      </c>
      <c r="G42" s="239">
        <v>0</v>
      </c>
      <c r="H42" s="239">
        <v>0</v>
      </c>
    </row>
    <row r="43" spans="2:8" x14ac:dyDescent="0.2">
      <c r="B43" s="239">
        <v>0</v>
      </c>
      <c r="C43" s="239">
        <v>0</v>
      </c>
      <c r="D43" s="239">
        <v>0</v>
      </c>
      <c r="E43" s="239">
        <v>0</v>
      </c>
      <c r="F43" s="239">
        <v>0</v>
      </c>
      <c r="G43" s="239">
        <v>0</v>
      </c>
      <c r="H43" s="239">
        <v>0</v>
      </c>
    </row>
    <row r="44" spans="2:8" x14ac:dyDescent="0.2">
      <c r="B44" s="239">
        <v>0</v>
      </c>
      <c r="C44" s="239">
        <v>0</v>
      </c>
      <c r="D44" s="239">
        <v>0</v>
      </c>
      <c r="E44" s="239">
        <v>0</v>
      </c>
      <c r="F44" s="239">
        <v>0</v>
      </c>
      <c r="G44" s="239">
        <v>0</v>
      </c>
      <c r="H44" s="239">
        <v>0</v>
      </c>
    </row>
    <row r="45" spans="2:8" x14ac:dyDescent="0.2">
      <c r="B45" s="239">
        <v>0</v>
      </c>
      <c r="C45" s="239">
        <v>0</v>
      </c>
      <c r="D45" s="239">
        <v>0</v>
      </c>
      <c r="E45" s="239">
        <v>0</v>
      </c>
      <c r="F45" s="239">
        <v>0</v>
      </c>
      <c r="G45" s="239">
        <v>0</v>
      </c>
      <c r="H45" s="239">
        <v>0</v>
      </c>
    </row>
    <row r="46" spans="2:8" x14ac:dyDescent="0.2">
      <c r="B46" s="239">
        <v>0</v>
      </c>
      <c r="C46" s="239">
        <v>0</v>
      </c>
      <c r="D46" s="239">
        <v>0</v>
      </c>
      <c r="E46" s="239">
        <v>0</v>
      </c>
      <c r="F46" s="239">
        <v>0</v>
      </c>
      <c r="G46" s="239">
        <v>0</v>
      </c>
      <c r="H46" s="239">
        <v>0</v>
      </c>
    </row>
    <row r="47" spans="2:8" x14ac:dyDescent="0.2">
      <c r="B47" s="239">
        <v>0</v>
      </c>
      <c r="C47" s="239">
        <v>0</v>
      </c>
      <c r="D47" s="239">
        <v>0</v>
      </c>
      <c r="E47" s="239">
        <v>0</v>
      </c>
      <c r="F47" s="239">
        <v>0</v>
      </c>
      <c r="G47" s="239">
        <v>0</v>
      </c>
      <c r="H47" s="239">
        <v>0</v>
      </c>
    </row>
    <row r="48" spans="2:8" x14ac:dyDescent="0.2">
      <c r="B48" s="239">
        <v>0</v>
      </c>
      <c r="C48" s="239">
        <v>0</v>
      </c>
      <c r="D48" s="239">
        <v>0</v>
      </c>
      <c r="E48" s="239">
        <v>0</v>
      </c>
      <c r="F48" s="239">
        <v>0</v>
      </c>
      <c r="G48" s="239">
        <v>0</v>
      </c>
      <c r="H48" s="239">
        <v>0</v>
      </c>
    </row>
    <row r="49" spans="2:8" x14ac:dyDescent="0.2">
      <c r="B49" s="239">
        <v>0</v>
      </c>
      <c r="C49" s="239">
        <v>0</v>
      </c>
      <c r="D49" s="239">
        <v>0</v>
      </c>
      <c r="E49" s="239">
        <v>0</v>
      </c>
      <c r="F49" s="239">
        <v>0</v>
      </c>
      <c r="G49" s="239">
        <v>0</v>
      </c>
      <c r="H49" s="239">
        <v>0</v>
      </c>
    </row>
    <row r="50" spans="2:8" x14ac:dyDescent="0.2">
      <c r="B50" s="239">
        <v>0</v>
      </c>
      <c r="C50" s="239">
        <v>0</v>
      </c>
      <c r="D50" s="239">
        <v>0</v>
      </c>
      <c r="E50" s="239">
        <v>0</v>
      </c>
      <c r="F50" s="239">
        <v>0</v>
      </c>
      <c r="G50" s="239">
        <v>0</v>
      </c>
      <c r="H50" s="239">
        <v>0</v>
      </c>
    </row>
    <row r="51" spans="2:8" x14ac:dyDescent="0.2">
      <c r="B51" s="239">
        <v>0</v>
      </c>
      <c r="C51" s="239">
        <v>0</v>
      </c>
      <c r="D51" s="239">
        <v>0</v>
      </c>
      <c r="E51" s="239">
        <v>0</v>
      </c>
      <c r="F51" s="239">
        <v>0</v>
      </c>
      <c r="G51" s="239">
        <v>0</v>
      </c>
      <c r="H51" s="239">
        <v>0</v>
      </c>
    </row>
    <row r="52" spans="2:8" x14ac:dyDescent="0.2">
      <c r="B52" s="239">
        <v>0</v>
      </c>
      <c r="C52" s="239">
        <v>0</v>
      </c>
      <c r="D52" s="239">
        <v>0</v>
      </c>
      <c r="E52" s="239">
        <v>0</v>
      </c>
      <c r="F52" s="239">
        <v>0</v>
      </c>
      <c r="G52" s="239">
        <v>0</v>
      </c>
      <c r="H52" s="239">
        <v>0</v>
      </c>
    </row>
    <row r="53" spans="2:8" x14ac:dyDescent="0.2">
      <c r="B53" s="239">
        <v>0</v>
      </c>
      <c r="C53" s="239">
        <v>0</v>
      </c>
      <c r="D53" s="239">
        <v>0</v>
      </c>
      <c r="E53" s="239">
        <v>0</v>
      </c>
      <c r="F53" s="239">
        <v>0</v>
      </c>
      <c r="G53" s="239">
        <v>0</v>
      </c>
      <c r="H53" s="239">
        <v>0</v>
      </c>
    </row>
    <row r="54" spans="2:8" x14ac:dyDescent="0.2">
      <c r="B54" s="239">
        <v>0</v>
      </c>
      <c r="C54" s="239">
        <v>0</v>
      </c>
      <c r="D54" s="239">
        <v>0</v>
      </c>
      <c r="E54" s="239">
        <v>0</v>
      </c>
      <c r="F54" s="239">
        <v>0</v>
      </c>
      <c r="G54" s="239">
        <v>0</v>
      </c>
      <c r="H54" s="239">
        <v>0</v>
      </c>
    </row>
  </sheetData>
  <pageMargins left="0.25" right="0.25" top="0.75" bottom="0.75" header="0.3" footer="0.3"/>
  <pageSetup paperSize="9" scale="6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O89"/>
  <sheetViews>
    <sheetView showGridLines="0" zoomScale="80" zoomScaleNormal="80" zoomScaleSheetLayoutView="70" workbookViewId="0"/>
  </sheetViews>
  <sheetFormatPr defaultRowHeight="12.75" x14ac:dyDescent="0.2"/>
  <cols>
    <col min="1" max="1" width="11.42578125" customWidth="1"/>
    <col min="2" max="2" width="32.42578125" customWidth="1"/>
    <col min="3" max="4" width="40.7109375" customWidth="1"/>
    <col min="5" max="15" width="20.7109375" customWidth="1"/>
  </cols>
  <sheetData>
    <row r="1" spans="2:15" ht="20.25" x14ac:dyDescent="0.3">
      <c r="B1" s="42" t="s">
        <v>3</v>
      </c>
    </row>
    <row r="2" spans="2:15" ht="15" x14ac:dyDescent="0.25">
      <c r="B2" s="54" t="str">
        <f>Tradingname</f>
        <v>APA OPERATIONS PTY LIMITED</v>
      </c>
      <c r="C2" s="55"/>
    </row>
    <row r="3" spans="2:15" ht="15" x14ac:dyDescent="0.25">
      <c r="B3" s="56" t="s">
        <v>408</v>
      </c>
      <c r="C3" s="57" t="str">
        <f>TEXT(Yearending,"dd/mm/yyyy")</f>
        <v>30/06/2019</v>
      </c>
    </row>
    <row r="5" spans="2:15" ht="15.75" x14ac:dyDescent="0.25">
      <c r="B5" s="43" t="s">
        <v>255</v>
      </c>
    </row>
    <row r="7" spans="2:15" ht="45" customHeight="1" x14ac:dyDescent="0.2">
      <c r="B7" s="126" t="s">
        <v>267</v>
      </c>
      <c r="C7" s="127" t="s">
        <v>20</v>
      </c>
      <c r="D7" s="127" t="s">
        <v>0</v>
      </c>
      <c r="E7" s="127" t="s">
        <v>82</v>
      </c>
      <c r="F7" s="127" t="s">
        <v>83</v>
      </c>
      <c r="G7" s="127" t="s">
        <v>191</v>
      </c>
      <c r="H7" s="127" t="s">
        <v>179</v>
      </c>
      <c r="I7" s="127" t="s">
        <v>85</v>
      </c>
      <c r="J7" s="127" t="s">
        <v>190</v>
      </c>
      <c r="K7" s="127" t="s">
        <v>86</v>
      </c>
      <c r="L7" s="127" t="s">
        <v>87</v>
      </c>
      <c r="M7" s="127" t="s">
        <v>265</v>
      </c>
      <c r="N7" s="127" t="s">
        <v>180</v>
      </c>
      <c r="O7" s="106" t="s">
        <v>88</v>
      </c>
    </row>
    <row r="8" spans="2:15" x14ac:dyDescent="0.2">
      <c r="B8" s="128"/>
      <c r="C8" s="129"/>
      <c r="D8" s="129"/>
      <c r="E8" s="129"/>
      <c r="F8" s="129" t="s">
        <v>89</v>
      </c>
      <c r="G8" s="129" t="s">
        <v>222</v>
      </c>
      <c r="H8" s="129" t="s">
        <v>222</v>
      </c>
      <c r="I8" s="129" t="s">
        <v>222</v>
      </c>
      <c r="J8" s="129" t="s">
        <v>222</v>
      </c>
      <c r="K8" s="129" t="s">
        <v>222</v>
      </c>
      <c r="L8" s="129" t="s">
        <v>222</v>
      </c>
      <c r="M8" s="129" t="s">
        <v>222</v>
      </c>
      <c r="N8" s="129" t="s">
        <v>222</v>
      </c>
      <c r="O8" s="129" t="s">
        <v>222</v>
      </c>
    </row>
    <row r="9" spans="2:15" s="274" customFormat="1" x14ac:dyDescent="0.2">
      <c r="B9" s="318">
        <v>2.4</v>
      </c>
      <c r="C9" s="319">
        <v>0</v>
      </c>
      <c r="D9" s="320" t="s">
        <v>165</v>
      </c>
      <c r="E9" s="321" t="str">
        <f>VLOOKUP(D9,'3.1 Pipeline asset useful life'!$C$9:$F$27,2,FALSE)</f>
        <v>2/7/2007 to 30/6/2019</v>
      </c>
      <c r="F9" s="348">
        <f>VLOOKUP(D9,'3.1 Pipeline asset useful life'!$C$9:$F$27,3,FALSE)</f>
        <v>80</v>
      </c>
      <c r="G9" s="287">
        <v>0</v>
      </c>
      <c r="H9" s="287">
        <v>14964795.84</v>
      </c>
      <c r="I9" s="287">
        <v>78850.129999999976</v>
      </c>
      <c r="J9" s="287">
        <v>214771.52</v>
      </c>
      <c r="K9" s="287">
        <v>0</v>
      </c>
      <c r="L9" s="290">
        <f>SUM(H9:K9)</f>
        <v>15258417.49</v>
      </c>
      <c r="M9" s="287">
        <v>-2079306.7181269652</v>
      </c>
      <c r="N9" s="287">
        <v>-190730.21862499998</v>
      </c>
      <c r="O9" s="289">
        <f>SUM(L9:N9)</f>
        <v>12988380.553248035</v>
      </c>
    </row>
    <row r="10" spans="2:15" s="274" customFormat="1" x14ac:dyDescent="0.2">
      <c r="B10" s="318">
        <v>2.4</v>
      </c>
      <c r="C10" s="319">
        <v>0</v>
      </c>
      <c r="D10" s="320" t="s">
        <v>96</v>
      </c>
      <c r="E10" s="321" t="str">
        <f>VLOOKUP(D10,'3.1 Pipeline asset useful life'!$C$9:$F$27,2,FALSE)</f>
        <v>2/7/2007 to 30/6/2019</v>
      </c>
      <c r="F10" s="348">
        <f>VLOOKUP(D10,'3.1 Pipeline asset useful life'!$C$9:$F$27,3,FALSE)</f>
        <v>35</v>
      </c>
      <c r="G10" s="287">
        <v>0</v>
      </c>
      <c r="H10" s="287">
        <v>0</v>
      </c>
      <c r="I10" s="287">
        <v>32482322.82</v>
      </c>
      <c r="J10" s="287">
        <v>0</v>
      </c>
      <c r="K10" s="287">
        <v>0</v>
      </c>
      <c r="L10" s="290">
        <f t="shared" ref="L10:L17" si="0">SUM(H10:K10)</f>
        <v>32482322.82</v>
      </c>
      <c r="M10" s="287">
        <v>0</v>
      </c>
      <c r="N10" s="287">
        <v>-633119.2471373775</v>
      </c>
      <c r="O10" s="289">
        <f t="shared" ref="O10:O17" si="1">SUM(L10:N10)</f>
        <v>31849203.572862621</v>
      </c>
    </row>
    <row r="11" spans="2:15" s="274" customFormat="1" ht="25.5" x14ac:dyDescent="0.2">
      <c r="B11" s="337">
        <v>2.4</v>
      </c>
      <c r="C11" s="319">
        <v>0</v>
      </c>
      <c r="D11" s="320" t="s">
        <v>285</v>
      </c>
      <c r="E11" s="321" t="str">
        <f>VLOOKUP(D11,'3.1 Pipeline asset useful life'!$C$9:$F$27,2,FALSE)</f>
        <v>2/7/2007 to 30/6/2019</v>
      </c>
      <c r="F11" s="348">
        <f>VLOOKUP(D11,'3.1 Pipeline asset useful life'!$C$9:$F$27,3,FALSE)</f>
        <v>50</v>
      </c>
      <c r="G11" s="287">
        <v>0</v>
      </c>
      <c r="H11" s="287">
        <v>0</v>
      </c>
      <c r="I11" s="287">
        <v>10467.200000000001</v>
      </c>
      <c r="J11" s="287">
        <v>0</v>
      </c>
      <c r="K11" s="287">
        <v>0</v>
      </c>
      <c r="L11" s="290">
        <f t="shared" si="0"/>
        <v>10467.200000000001</v>
      </c>
      <c r="M11" s="287">
        <v>-225.97681095890414</v>
      </c>
      <c r="N11" s="287">
        <v>-209.34400000000002</v>
      </c>
      <c r="O11" s="289">
        <f t="shared" si="1"/>
        <v>10031.879189041098</v>
      </c>
    </row>
    <row r="12" spans="2:15" s="274" customFormat="1" x14ac:dyDescent="0.2">
      <c r="B12" s="318">
        <v>2.4</v>
      </c>
      <c r="C12" s="319">
        <v>0</v>
      </c>
      <c r="D12" s="320" t="s">
        <v>168</v>
      </c>
      <c r="E12" s="321" t="str">
        <f>VLOOKUP(D12,'3.1 Pipeline asset useful life'!$C$9:$F$27,2,FALSE)</f>
        <v>2/7/2007 to 30/6/2019</v>
      </c>
      <c r="F12" s="348">
        <f>VLOOKUP(D12,'3.1 Pipeline asset useful life'!$C$9:$F$27,3,FALSE)</f>
        <v>50</v>
      </c>
      <c r="G12" s="287">
        <v>0</v>
      </c>
      <c r="H12" s="287">
        <v>0</v>
      </c>
      <c r="I12" s="287">
        <v>1189839.6000000001</v>
      </c>
      <c r="J12" s="287">
        <v>0</v>
      </c>
      <c r="K12" s="287">
        <v>0</v>
      </c>
      <c r="L12" s="290">
        <f t="shared" si="0"/>
        <v>1189839.6000000001</v>
      </c>
      <c r="M12" s="287">
        <v>-32012.161897775026</v>
      </c>
      <c r="N12" s="287">
        <v>-22543.484962191786</v>
      </c>
      <c r="O12" s="289">
        <f t="shared" si="1"/>
        <v>1135283.9531400332</v>
      </c>
    </row>
    <row r="13" spans="2:15" s="274" customFormat="1" x14ac:dyDescent="0.2">
      <c r="B13" s="318">
        <v>2.4</v>
      </c>
      <c r="C13" s="319">
        <v>0</v>
      </c>
      <c r="D13" s="320" t="s">
        <v>99</v>
      </c>
      <c r="E13" s="321">
        <f>VLOOKUP(D13,'3.1 Pipeline asset useful life'!$C$9:$F$27,2,FALSE)</f>
        <v>0</v>
      </c>
      <c r="F13" s="348">
        <f>VLOOKUP(D13,'3.1 Pipeline asset useful life'!$C$9:$F$27,3,FALSE)</f>
        <v>80</v>
      </c>
      <c r="G13" s="287"/>
      <c r="H13" s="287"/>
      <c r="I13" s="287"/>
      <c r="J13" s="287"/>
      <c r="K13" s="287"/>
      <c r="L13" s="290">
        <f t="shared" si="0"/>
        <v>0</v>
      </c>
      <c r="M13" s="287"/>
      <c r="N13" s="287"/>
      <c r="O13" s="289">
        <f t="shared" si="1"/>
        <v>0</v>
      </c>
    </row>
    <row r="14" spans="2:15" s="274" customFormat="1" x14ac:dyDescent="0.2">
      <c r="B14" s="318">
        <v>2.4</v>
      </c>
      <c r="C14" s="319">
        <v>0</v>
      </c>
      <c r="D14" s="320" t="s">
        <v>171</v>
      </c>
      <c r="E14" s="321">
        <f>VLOOKUP(D14,'3.1 Pipeline asset useful life'!$C$9:$F$27,2,FALSE)</f>
        <v>0</v>
      </c>
      <c r="F14" s="348">
        <f>VLOOKUP(D14,'3.1 Pipeline asset useful life'!$C$9:$F$27,3,FALSE)</f>
        <v>15</v>
      </c>
      <c r="G14" s="287"/>
      <c r="H14" s="287"/>
      <c r="I14" s="287"/>
      <c r="J14" s="287"/>
      <c r="K14" s="287"/>
      <c r="L14" s="290">
        <f t="shared" si="0"/>
        <v>0</v>
      </c>
      <c r="M14" s="287"/>
      <c r="N14" s="287"/>
      <c r="O14" s="289">
        <f t="shared" si="1"/>
        <v>0</v>
      </c>
    </row>
    <row r="15" spans="2:15" s="274" customFormat="1" x14ac:dyDescent="0.2">
      <c r="B15" s="318">
        <v>2.4</v>
      </c>
      <c r="C15" s="319">
        <v>0</v>
      </c>
      <c r="D15" s="320" t="s">
        <v>2</v>
      </c>
      <c r="E15" s="321">
        <f>VLOOKUP(D15,'3.1 Pipeline asset useful life'!$C$9:$F$27,2,FALSE)</f>
        <v>0</v>
      </c>
      <c r="F15" s="348">
        <f>VLOOKUP(D15,'3.1 Pipeline asset useful life'!$C$9:$F$27,3,FALSE)</f>
        <v>80</v>
      </c>
      <c r="G15" s="287"/>
      <c r="H15" s="287"/>
      <c r="I15" s="287"/>
      <c r="J15" s="287"/>
      <c r="K15" s="287"/>
      <c r="L15" s="290">
        <f t="shared" si="0"/>
        <v>0</v>
      </c>
      <c r="M15" s="287"/>
      <c r="N15" s="287"/>
      <c r="O15" s="289">
        <f t="shared" si="1"/>
        <v>0</v>
      </c>
    </row>
    <row r="16" spans="2:15" s="274" customFormat="1" x14ac:dyDescent="0.2">
      <c r="B16" s="318">
        <v>2.4</v>
      </c>
      <c r="C16" s="319">
        <v>0</v>
      </c>
      <c r="D16" s="320" t="s">
        <v>277</v>
      </c>
      <c r="E16" s="321" t="str">
        <f>VLOOKUP(D16,'3.1 Pipeline asset useful life'!$C$9:$F$27,2,FALSE)</f>
        <v>2/7/2007 to 30/6/2019</v>
      </c>
      <c r="F16" s="348" t="str">
        <f>VLOOKUP(D16,'3.1 Pipeline asset useful life'!$C$9:$F$27,3,FALSE)</f>
        <v>5 to 80 years</v>
      </c>
      <c r="G16" s="287">
        <v>0</v>
      </c>
      <c r="H16" s="287">
        <v>0</v>
      </c>
      <c r="I16" s="287">
        <v>421800.58</v>
      </c>
      <c r="J16" s="287">
        <v>0</v>
      </c>
      <c r="K16" s="287">
        <v>0</v>
      </c>
      <c r="L16" s="290">
        <f t="shared" si="0"/>
        <v>421800.58</v>
      </c>
      <c r="M16" s="287">
        <v>-2.6976315715451045E-4</v>
      </c>
      <c r="N16" s="287">
        <v>-10197.056773630136</v>
      </c>
      <c r="O16" s="289">
        <f t="shared" si="1"/>
        <v>411603.5229566067</v>
      </c>
    </row>
    <row r="17" spans="2:15" s="274" customFormat="1" x14ac:dyDescent="0.2">
      <c r="B17" s="318">
        <v>2.4</v>
      </c>
      <c r="C17" s="319">
        <v>0</v>
      </c>
      <c r="D17" s="320" t="s">
        <v>174</v>
      </c>
      <c r="E17" s="321">
        <f>VLOOKUP(D17,'3.1 Pipeline asset useful life'!$C$9:$F$27,2,FALSE)</f>
        <v>0</v>
      </c>
      <c r="F17" s="348" t="s">
        <v>411</v>
      </c>
      <c r="G17" s="287"/>
      <c r="H17" s="287"/>
      <c r="I17" s="287"/>
      <c r="J17" s="287"/>
      <c r="K17" s="287"/>
      <c r="L17" s="290">
        <f t="shared" si="0"/>
        <v>0</v>
      </c>
      <c r="M17" s="287"/>
      <c r="N17" s="287"/>
      <c r="O17" s="289">
        <f t="shared" si="1"/>
        <v>0</v>
      </c>
    </row>
    <row r="18" spans="2:15" s="274" customFormat="1" x14ac:dyDescent="0.2">
      <c r="B18" s="318"/>
      <c r="C18" s="319">
        <v>0</v>
      </c>
      <c r="D18" s="320"/>
      <c r="E18" s="321"/>
      <c r="F18" s="322"/>
      <c r="G18" s="287"/>
      <c r="H18" s="287"/>
      <c r="I18" s="287"/>
      <c r="J18" s="287"/>
      <c r="K18" s="287"/>
      <c r="L18" s="290">
        <f t="shared" ref="L18:L41" si="2">SUM(H18:K18)</f>
        <v>0</v>
      </c>
      <c r="M18" s="287"/>
      <c r="N18" s="287"/>
      <c r="O18" s="289">
        <f t="shared" ref="O18:O36" si="3">SUM(L18:N18)</f>
        <v>0</v>
      </c>
    </row>
    <row r="19" spans="2:15" s="274" customFormat="1" x14ac:dyDescent="0.2">
      <c r="B19" s="319">
        <v>0</v>
      </c>
      <c r="C19" s="319">
        <v>0</v>
      </c>
      <c r="D19" s="320"/>
      <c r="E19" s="321"/>
      <c r="F19" s="322"/>
      <c r="G19" s="287"/>
      <c r="H19" s="287"/>
      <c r="I19" s="287"/>
      <c r="J19" s="287"/>
      <c r="K19" s="287"/>
      <c r="L19" s="290">
        <f t="shared" si="2"/>
        <v>0</v>
      </c>
      <c r="M19" s="287"/>
      <c r="N19" s="287"/>
      <c r="O19" s="289">
        <f t="shared" si="3"/>
        <v>0</v>
      </c>
    </row>
    <row r="20" spans="2:15" s="274" customFormat="1" x14ac:dyDescent="0.2">
      <c r="B20" s="319">
        <v>0</v>
      </c>
      <c r="C20" s="319">
        <v>0</v>
      </c>
      <c r="D20" s="323"/>
      <c r="E20" s="321"/>
      <c r="F20" s="322"/>
      <c r="G20" s="287"/>
      <c r="H20" s="287"/>
      <c r="I20" s="287"/>
      <c r="J20" s="287"/>
      <c r="K20" s="287"/>
      <c r="L20" s="290">
        <f t="shared" si="2"/>
        <v>0</v>
      </c>
      <c r="M20" s="287"/>
      <c r="N20" s="287"/>
      <c r="O20" s="289">
        <f t="shared" si="3"/>
        <v>0</v>
      </c>
    </row>
    <row r="21" spans="2:15" s="274" customFormat="1" x14ac:dyDescent="0.2">
      <c r="B21" s="319">
        <v>0</v>
      </c>
      <c r="C21" s="319">
        <v>0</v>
      </c>
      <c r="D21" s="323"/>
      <c r="E21" s="321"/>
      <c r="F21" s="322"/>
      <c r="G21" s="287"/>
      <c r="H21" s="287"/>
      <c r="I21" s="287"/>
      <c r="J21" s="287"/>
      <c r="K21" s="287"/>
      <c r="L21" s="290">
        <f t="shared" si="2"/>
        <v>0</v>
      </c>
      <c r="M21" s="287"/>
      <c r="N21" s="287"/>
      <c r="O21" s="289">
        <f t="shared" si="3"/>
        <v>0</v>
      </c>
    </row>
    <row r="22" spans="2:15" s="274" customFormat="1" x14ac:dyDescent="0.2">
      <c r="B22" s="319">
        <v>0</v>
      </c>
      <c r="C22" s="319">
        <v>0</v>
      </c>
      <c r="D22" s="323"/>
      <c r="E22" s="321"/>
      <c r="F22" s="322"/>
      <c r="G22" s="287"/>
      <c r="H22" s="287"/>
      <c r="I22" s="287"/>
      <c r="J22" s="287"/>
      <c r="K22" s="287"/>
      <c r="L22" s="290">
        <f t="shared" si="2"/>
        <v>0</v>
      </c>
      <c r="M22" s="287"/>
      <c r="N22" s="287"/>
      <c r="O22" s="289">
        <f t="shared" si="3"/>
        <v>0</v>
      </c>
    </row>
    <row r="23" spans="2:15" s="274" customFormat="1" x14ac:dyDescent="0.2">
      <c r="B23" s="319">
        <v>0</v>
      </c>
      <c r="C23" s="319">
        <v>0</v>
      </c>
      <c r="D23" s="323"/>
      <c r="E23" s="321"/>
      <c r="F23" s="322"/>
      <c r="G23" s="287"/>
      <c r="H23" s="287"/>
      <c r="I23" s="287"/>
      <c r="J23" s="287"/>
      <c r="K23" s="287"/>
      <c r="L23" s="290">
        <f t="shared" si="2"/>
        <v>0</v>
      </c>
      <c r="M23" s="287"/>
      <c r="N23" s="287"/>
      <c r="O23" s="289">
        <f t="shared" si="3"/>
        <v>0</v>
      </c>
    </row>
    <row r="24" spans="2:15" s="274" customFormat="1" x14ac:dyDescent="0.2">
      <c r="B24" s="319">
        <v>0</v>
      </c>
      <c r="C24" s="319">
        <v>0</v>
      </c>
      <c r="D24" s="323"/>
      <c r="E24" s="321"/>
      <c r="F24" s="322"/>
      <c r="G24" s="287"/>
      <c r="H24" s="287"/>
      <c r="I24" s="287"/>
      <c r="J24" s="287"/>
      <c r="K24" s="287"/>
      <c r="L24" s="290">
        <f t="shared" si="2"/>
        <v>0</v>
      </c>
      <c r="M24" s="287"/>
      <c r="N24" s="287"/>
      <c r="O24" s="289">
        <f t="shared" si="3"/>
        <v>0</v>
      </c>
    </row>
    <row r="25" spans="2:15" s="274" customFormat="1" x14ac:dyDescent="0.2">
      <c r="B25" s="319">
        <v>0</v>
      </c>
      <c r="C25" s="319">
        <v>0</v>
      </c>
      <c r="D25" s="323"/>
      <c r="E25" s="321"/>
      <c r="F25" s="322"/>
      <c r="G25" s="287"/>
      <c r="H25" s="287"/>
      <c r="I25" s="287"/>
      <c r="J25" s="287"/>
      <c r="K25" s="287"/>
      <c r="L25" s="290">
        <f t="shared" si="2"/>
        <v>0</v>
      </c>
      <c r="M25" s="287"/>
      <c r="N25" s="287"/>
      <c r="O25" s="289">
        <f t="shared" si="3"/>
        <v>0</v>
      </c>
    </row>
    <row r="26" spans="2:15" s="274" customFormat="1" x14ac:dyDescent="0.2">
      <c r="B26" s="319">
        <v>0</v>
      </c>
      <c r="C26" s="319">
        <v>0</v>
      </c>
      <c r="D26" s="323"/>
      <c r="E26" s="321"/>
      <c r="F26" s="322"/>
      <c r="G26" s="287"/>
      <c r="H26" s="287"/>
      <c r="I26" s="287"/>
      <c r="J26" s="287"/>
      <c r="K26" s="287"/>
      <c r="L26" s="290">
        <f t="shared" si="2"/>
        <v>0</v>
      </c>
      <c r="M26" s="287"/>
      <c r="N26" s="287"/>
      <c r="O26" s="289">
        <f t="shared" si="3"/>
        <v>0</v>
      </c>
    </row>
    <row r="27" spans="2:15" s="274" customFormat="1" x14ac:dyDescent="0.2">
      <c r="B27" s="319">
        <v>0</v>
      </c>
      <c r="C27" s="319">
        <v>0</v>
      </c>
      <c r="D27" s="323"/>
      <c r="E27" s="321"/>
      <c r="F27" s="322"/>
      <c r="G27" s="287"/>
      <c r="H27" s="287"/>
      <c r="I27" s="287"/>
      <c r="J27" s="287"/>
      <c r="K27" s="287"/>
      <c r="L27" s="290">
        <f t="shared" si="2"/>
        <v>0</v>
      </c>
      <c r="M27" s="287"/>
      <c r="N27" s="287"/>
      <c r="O27" s="289">
        <f t="shared" si="3"/>
        <v>0</v>
      </c>
    </row>
    <row r="28" spans="2:15" x14ac:dyDescent="0.2">
      <c r="B28" s="262">
        <v>0</v>
      </c>
      <c r="C28" s="262">
        <v>0</v>
      </c>
      <c r="D28" s="263"/>
      <c r="E28" s="264"/>
      <c r="F28" s="282"/>
      <c r="G28" s="292"/>
      <c r="H28" s="292"/>
      <c r="I28" s="292"/>
      <c r="J28" s="292"/>
      <c r="K28" s="292"/>
      <c r="L28" s="295">
        <f t="shared" si="2"/>
        <v>0</v>
      </c>
      <c r="M28" s="292"/>
      <c r="N28" s="292"/>
      <c r="O28" s="294">
        <f t="shared" si="3"/>
        <v>0</v>
      </c>
    </row>
    <row r="29" spans="2:15" x14ac:dyDescent="0.2">
      <c r="B29" s="262">
        <v>0</v>
      </c>
      <c r="C29" s="262">
        <v>0</v>
      </c>
      <c r="D29" s="263"/>
      <c r="E29" s="264"/>
      <c r="F29" s="282"/>
      <c r="G29" s="292"/>
      <c r="H29" s="292"/>
      <c r="I29" s="292"/>
      <c r="J29" s="292"/>
      <c r="K29" s="292"/>
      <c r="L29" s="295">
        <f t="shared" si="2"/>
        <v>0</v>
      </c>
      <c r="M29" s="292"/>
      <c r="N29" s="292"/>
      <c r="O29" s="294">
        <f t="shared" si="3"/>
        <v>0</v>
      </c>
    </row>
    <row r="30" spans="2:15" x14ac:dyDescent="0.2">
      <c r="B30" s="262">
        <v>0</v>
      </c>
      <c r="C30" s="262">
        <v>0</v>
      </c>
      <c r="D30" s="263"/>
      <c r="E30" s="264"/>
      <c r="F30" s="282"/>
      <c r="G30" s="292"/>
      <c r="H30" s="292"/>
      <c r="I30" s="292"/>
      <c r="J30" s="292"/>
      <c r="K30" s="292"/>
      <c r="L30" s="295">
        <f t="shared" si="2"/>
        <v>0</v>
      </c>
      <c r="M30" s="292"/>
      <c r="N30" s="292"/>
      <c r="O30" s="294">
        <f t="shared" si="3"/>
        <v>0</v>
      </c>
    </row>
    <row r="31" spans="2:15" x14ac:dyDescent="0.2">
      <c r="B31" s="262">
        <v>0</v>
      </c>
      <c r="C31" s="262">
        <v>0</v>
      </c>
      <c r="D31" s="263"/>
      <c r="E31" s="264"/>
      <c r="F31" s="282"/>
      <c r="G31" s="292"/>
      <c r="H31" s="292"/>
      <c r="I31" s="292"/>
      <c r="J31" s="292"/>
      <c r="K31" s="292"/>
      <c r="L31" s="295">
        <f t="shared" si="2"/>
        <v>0</v>
      </c>
      <c r="M31" s="292"/>
      <c r="N31" s="292"/>
      <c r="O31" s="294">
        <f t="shared" si="3"/>
        <v>0</v>
      </c>
    </row>
    <row r="32" spans="2:15" x14ac:dyDescent="0.2">
      <c r="B32" s="262">
        <v>0</v>
      </c>
      <c r="C32" s="262">
        <v>0</v>
      </c>
      <c r="D32" s="263"/>
      <c r="E32" s="264"/>
      <c r="F32" s="282"/>
      <c r="G32" s="292"/>
      <c r="H32" s="292"/>
      <c r="I32" s="292"/>
      <c r="J32" s="292"/>
      <c r="K32" s="292"/>
      <c r="L32" s="295">
        <f t="shared" si="2"/>
        <v>0</v>
      </c>
      <c r="M32" s="292"/>
      <c r="N32" s="292"/>
      <c r="O32" s="294">
        <f t="shared" si="3"/>
        <v>0</v>
      </c>
    </row>
    <row r="33" spans="2:15" x14ac:dyDescent="0.2">
      <c r="B33" s="262">
        <v>0</v>
      </c>
      <c r="C33" s="262">
        <v>0</v>
      </c>
      <c r="D33" s="263"/>
      <c r="E33" s="264"/>
      <c r="F33" s="282"/>
      <c r="G33" s="292"/>
      <c r="H33" s="292"/>
      <c r="I33" s="292"/>
      <c r="J33" s="292"/>
      <c r="K33" s="292"/>
      <c r="L33" s="295">
        <f t="shared" si="2"/>
        <v>0</v>
      </c>
      <c r="M33" s="292"/>
      <c r="N33" s="292"/>
      <c r="O33" s="294">
        <f t="shared" si="3"/>
        <v>0</v>
      </c>
    </row>
    <row r="34" spans="2:15" x14ac:dyDescent="0.2">
      <c r="B34" s="262">
        <v>0</v>
      </c>
      <c r="C34" s="262">
        <v>0</v>
      </c>
      <c r="D34" s="263"/>
      <c r="E34" s="264"/>
      <c r="F34" s="282"/>
      <c r="G34" s="292"/>
      <c r="H34" s="292"/>
      <c r="I34" s="292"/>
      <c r="J34" s="292"/>
      <c r="K34" s="292"/>
      <c r="L34" s="295">
        <f t="shared" si="2"/>
        <v>0</v>
      </c>
      <c r="M34" s="292"/>
      <c r="N34" s="292"/>
      <c r="O34" s="294">
        <f t="shared" si="3"/>
        <v>0</v>
      </c>
    </row>
    <row r="35" spans="2:15" x14ac:dyDescent="0.2">
      <c r="B35" s="262">
        <v>0</v>
      </c>
      <c r="C35" s="262">
        <v>0</v>
      </c>
      <c r="D35" s="263"/>
      <c r="E35" s="264"/>
      <c r="F35" s="282"/>
      <c r="G35" s="292"/>
      <c r="H35" s="292"/>
      <c r="I35" s="292"/>
      <c r="J35" s="292"/>
      <c r="K35" s="292"/>
      <c r="L35" s="295">
        <f t="shared" si="2"/>
        <v>0</v>
      </c>
      <c r="M35" s="292"/>
      <c r="N35" s="292"/>
      <c r="O35" s="294">
        <f t="shared" si="3"/>
        <v>0</v>
      </c>
    </row>
    <row r="36" spans="2:15" x14ac:dyDescent="0.2">
      <c r="B36" s="262">
        <v>0</v>
      </c>
      <c r="C36" s="262">
        <v>0</v>
      </c>
      <c r="D36" s="263"/>
      <c r="E36" s="264"/>
      <c r="F36" s="282"/>
      <c r="G36" s="292"/>
      <c r="H36" s="292"/>
      <c r="I36" s="292"/>
      <c r="J36" s="292"/>
      <c r="K36" s="292"/>
      <c r="L36" s="295">
        <f t="shared" si="2"/>
        <v>0</v>
      </c>
      <c r="M36" s="292"/>
      <c r="N36" s="292"/>
      <c r="O36" s="294">
        <f t="shared" si="3"/>
        <v>0</v>
      </c>
    </row>
    <row r="37" spans="2:15" x14ac:dyDescent="0.2">
      <c r="B37" s="262">
        <v>0</v>
      </c>
      <c r="C37" s="262">
        <v>0</v>
      </c>
      <c r="D37" s="263"/>
      <c r="E37" s="264"/>
      <c r="F37" s="282"/>
      <c r="G37" s="292"/>
      <c r="H37" s="292"/>
      <c r="I37" s="292"/>
      <c r="J37" s="292"/>
      <c r="K37" s="292"/>
      <c r="L37" s="295">
        <f t="shared" si="2"/>
        <v>0</v>
      </c>
      <c r="M37" s="292"/>
      <c r="N37" s="292"/>
      <c r="O37" s="294">
        <f t="shared" ref="O37:O52" si="4">SUM(L37:N37)</f>
        <v>0</v>
      </c>
    </row>
    <row r="38" spans="2:15" x14ac:dyDescent="0.2">
      <c r="B38" s="262">
        <v>0</v>
      </c>
      <c r="C38" s="262">
        <v>0</v>
      </c>
      <c r="D38" s="263"/>
      <c r="E38" s="264"/>
      <c r="F38" s="282"/>
      <c r="G38" s="292"/>
      <c r="H38" s="292"/>
      <c r="I38" s="292"/>
      <c r="J38" s="292"/>
      <c r="K38" s="292"/>
      <c r="L38" s="295">
        <f t="shared" si="2"/>
        <v>0</v>
      </c>
      <c r="M38" s="292"/>
      <c r="N38" s="292"/>
      <c r="O38" s="294">
        <f t="shared" si="4"/>
        <v>0</v>
      </c>
    </row>
    <row r="39" spans="2:15" x14ac:dyDescent="0.2">
      <c r="B39" s="262">
        <v>0</v>
      </c>
      <c r="C39" s="262">
        <v>0</v>
      </c>
      <c r="D39" s="263"/>
      <c r="E39" s="264"/>
      <c r="F39" s="282"/>
      <c r="G39" s="292"/>
      <c r="H39" s="292"/>
      <c r="I39" s="292"/>
      <c r="J39" s="292"/>
      <c r="K39" s="292"/>
      <c r="L39" s="295">
        <f t="shared" si="2"/>
        <v>0</v>
      </c>
      <c r="M39" s="292"/>
      <c r="N39" s="292"/>
      <c r="O39" s="294">
        <f t="shared" si="4"/>
        <v>0</v>
      </c>
    </row>
    <row r="40" spans="2:15" x14ac:dyDescent="0.2">
      <c r="B40" s="262">
        <v>0</v>
      </c>
      <c r="C40" s="262">
        <v>0</v>
      </c>
      <c r="D40" s="263"/>
      <c r="E40" s="264"/>
      <c r="F40" s="282"/>
      <c r="G40" s="292"/>
      <c r="H40" s="292"/>
      <c r="I40" s="292"/>
      <c r="J40" s="292"/>
      <c r="K40" s="292"/>
      <c r="L40" s="295">
        <f t="shared" si="2"/>
        <v>0</v>
      </c>
      <c r="M40" s="292"/>
      <c r="N40" s="292"/>
      <c r="O40" s="294">
        <f t="shared" si="4"/>
        <v>0</v>
      </c>
    </row>
    <row r="41" spans="2:15" x14ac:dyDescent="0.2">
      <c r="B41" s="262">
        <v>0</v>
      </c>
      <c r="C41" s="262">
        <v>0</v>
      </c>
      <c r="D41" s="263"/>
      <c r="E41" s="264"/>
      <c r="F41" s="282"/>
      <c r="G41" s="292"/>
      <c r="H41" s="292"/>
      <c r="I41" s="292"/>
      <c r="J41" s="292"/>
      <c r="K41" s="292"/>
      <c r="L41" s="295">
        <f t="shared" si="2"/>
        <v>0</v>
      </c>
      <c r="M41" s="292"/>
      <c r="N41" s="292"/>
      <c r="O41" s="294">
        <f t="shared" si="4"/>
        <v>0</v>
      </c>
    </row>
    <row r="42" spans="2:15" x14ac:dyDescent="0.2">
      <c r="B42" s="262">
        <v>0</v>
      </c>
      <c r="C42" s="262">
        <v>0</v>
      </c>
      <c r="D42" s="263"/>
      <c r="E42" s="264"/>
      <c r="F42" s="282"/>
      <c r="G42" s="292"/>
      <c r="H42" s="292"/>
      <c r="I42" s="292"/>
      <c r="J42" s="292"/>
      <c r="K42" s="292"/>
      <c r="L42" s="295">
        <f t="shared" ref="L42:L52" si="5">SUM(H42:K42)</f>
        <v>0</v>
      </c>
      <c r="M42" s="292"/>
      <c r="N42" s="292"/>
      <c r="O42" s="294">
        <f t="shared" si="4"/>
        <v>0</v>
      </c>
    </row>
    <row r="43" spans="2:15" x14ac:dyDescent="0.2">
      <c r="B43" s="262">
        <v>0</v>
      </c>
      <c r="C43" s="262">
        <v>0</v>
      </c>
      <c r="D43" s="263"/>
      <c r="E43" s="264"/>
      <c r="F43" s="282"/>
      <c r="G43" s="292"/>
      <c r="H43" s="292"/>
      <c r="I43" s="292"/>
      <c r="J43" s="292"/>
      <c r="K43" s="292"/>
      <c r="L43" s="295">
        <f t="shared" si="5"/>
        <v>0</v>
      </c>
      <c r="M43" s="292"/>
      <c r="N43" s="292"/>
      <c r="O43" s="294">
        <f t="shared" si="4"/>
        <v>0</v>
      </c>
    </row>
    <row r="44" spans="2:15" x14ac:dyDescent="0.2">
      <c r="B44" s="262">
        <v>0</v>
      </c>
      <c r="C44" s="262">
        <v>0</v>
      </c>
      <c r="D44" s="263"/>
      <c r="E44" s="264"/>
      <c r="F44" s="282"/>
      <c r="G44" s="292"/>
      <c r="H44" s="292"/>
      <c r="I44" s="292"/>
      <c r="J44" s="292"/>
      <c r="K44" s="292"/>
      <c r="L44" s="295">
        <f t="shared" si="5"/>
        <v>0</v>
      </c>
      <c r="M44" s="292"/>
      <c r="N44" s="292"/>
      <c r="O44" s="294">
        <f t="shared" si="4"/>
        <v>0</v>
      </c>
    </row>
    <row r="45" spans="2:15" x14ac:dyDescent="0.2">
      <c r="B45" s="262">
        <v>0</v>
      </c>
      <c r="C45" s="262">
        <v>0</v>
      </c>
      <c r="D45" s="263"/>
      <c r="E45" s="264"/>
      <c r="F45" s="282"/>
      <c r="G45" s="292"/>
      <c r="H45" s="292"/>
      <c r="I45" s="292"/>
      <c r="J45" s="292"/>
      <c r="K45" s="292"/>
      <c r="L45" s="295">
        <f t="shared" si="5"/>
        <v>0</v>
      </c>
      <c r="M45" s="292"/>
      <c r="N45" s="292"/>
      <c r="O45" s="294">
        <f t="shared" si="4"/>
        <v>0</v>
      </c>
    </row>
    <row r="46" spans="2:15" x14ac:dyDescent="0.2">
      <c r="B46" s="262">
        <v>0</v>
      </c>
      <c r="C46" s="262">
        <v>0</v>
      </c>
      <c r="D46" s="263"/>
      <c r="E46" s="264"/>
      <c r="F46" s="282"/>
      <c r="G46" s="292"/>
      <c r="H46" s="292"/>
      <c r="I46" s="292"/>
      <c r="J46" s="292"/>
      <c r="K46" s="292"/>
      <c r="L46" s="295">
        <f t="shared" si="5"/>
        <v>0</v>
      </c>
      <c r="M46" s="292"/>
      <c r="N46" s="292"/>
      <c r="O46" s="294">
        <f t="shared" si="4"/>
        <v>0</v>
      </c>
    </row>
    <row r="47" spans="2:15" x14ac:dyDescent="0.2">
      <c r="B47" s="262">
        <v>0</v>
      </c>
      <c r="C47" s="262">
        <v>0</v>
      </c>
      <c r="D47" s="263"/>
      <c r="E47" s="264"/>
      <c r="F47" s="282"/>
      <c r="G47" s="292"/>
      <c r="H47" s="292"/>
      <c r="I47" s="292"/>
      <c r="J47" s="292"/>
      <c r="K47" s="292"/>
      <c r="L47" s="295">
        <f t="shared" si="5"/>
        <v>0</v>
      </c>
      <c r="M47" s="292"/>
      <c r="N47" s="292"/>
      <c r="O47" s="294">
        <f t="shared" si="4"/>
        <v>0</v>
      </c>
    </row>
    <row r="48" spans="2:15" x14ac:dyDescent="0.2">
      <c r="B48" s="262">
        <v>0</v>
      </c>
      <c r="C48" s="262">
        <v>0</v>
      </c>
      <c r="D48" s="263"/>
      <c r="E48" s="264"/>
      <c r="F48" s="282"/>
      <c r="G48" s="292"/>
      <c r="H48" s="292"/>
      <c r="I48" s="292"/>
      <c r="J48" s="292"/>
      <c r="K48" s="292"/>
      <c r="L48" s="295">
        <f t="shared" si="5"/>
        <v>0</v>
      </c>
      <c r="M48" s="292"/>
      <c r="N48" s="292"/>
      <c r="O48" s="294">
        <f t="shared" si="4"/>
        <v>0</v>
      </c>
    </row>
    <row r="49" spans="2:15" x14ac:dyDescent="0.2">
      <c r="B49" s="262">
        <v>0</v>
      </c>
      <c r="C49" s="262">
        <v>0</v>
      </c>
      <c r="D49" s="263"/>
      <c r="E49" s="264"/>
      <c r="F49" s="282"/>
      <c r="G49" s="292"/>
      <c r="H49" s="292"/>
      <c r="I49" s="292"/>
      <c r="J49" s="292"/>
      <c r="K49" s="292"/>
      <c r="L49" s="295">
        <f t="shared" si="5"/>
        <v>0</v>
      </c>
      <c r="M49" s="292"/>
      <c r="N49" s="292"/>
      <c r="O49" s="294">
        <f t="shared" si="4"/>
        <v>0</v>
      </c>
    </row>
    <row r="50" spans="2:15" x14ac:dyDescent="0.2">
      <c r="B50" s="262">
        <v>0</v>
      </c>
      <c r="C50" s="262">
        <v>0</v>
      </c>
      <c r="D50" s="263"/>
      <c r="E50" s="264"/>
      <c r="F50" s="282"/>
      <c r="G50" s="292"/>
      <c r="H50" s="292"/>
      <c r="I50" s="292"/>
      <c r="J50" s="292"/>
      <c r="K50" s="292"/>
      <c r="L50" s="295">
        <f t="shared" si="5"/>
        <v>0</v>
      </c>
      <c r="M50" s="292"/>
      <c r="N50" s="292"/>
      <c r="O50" s="294">
        <f t="shared" si="4"/>
        <v>0</v>
      </c>
    </row>
    <row r="51" spans="2:15" x14ac:dyDescent="0.2">
      <c r="B51" s="262">
        <v>0</v>
      </c>
      <c r="C51" s="262">
        <v>0</v>
      </c>
      <c r="D51" s="263"/>
      <c r="E51" s="264"/>
      <c r="F51" s="282"/>
      <c r="G51" s="292"/>
      <c r="H51" s="292"/>
      <c r="I51" s="292"/>
      <c r="J51" s="292"/>
      <c r="K51" s="292"/>
      <c r="L51" s="295">
        <f t="shared" si="5"/>
        <v>0</v>
      </c>
      <c r="M51" s="292"/>
      <c r="N51" s="292"/>
      <c r="O51" s="294">
        <f t="shared" si="4"/>
        <v>0</v>
      </c>
    </row>
    <row r="52" spans="2:15" x14ac:dyDescent="0.2">
      <c r="B52" s="262">
        <v>0</v>
      </c>
      <c r="C52" s="262">
        <v>0</v>
      </c>
      <c r="D52" s="263"/>
      <c r="E52" s="264"/>
      <c r="F52" s="282"/>
      <c r="G52" s="292"/>
      <c r="H52" s="292"/>
      <c r="I52" s="292"/>
      <c r="J52" s="292"/>
      <c r="K52" s="292"/>
      <c r="L52" s="295">
        <f t="shared" si="5"/>
        <v>0</v>
      </c>
      <c r="M52" s="292"/>
      <c r="N52" s="292"/>
      <c r="O52" s="294">
        <f t="shared" si="4"/>
        <v>0</v>
      </c>
    </row>
    <row r="53" spans="2:15" x14ac:dyDescent="0.2">
      <c r="B53" s="267"/>
      <c r="C53" s="268"/>
      <c r="D53" s="268" t="s">
        <v>90</v>
      </c>
      <c r="E53" s="269"/>
      <c r="F53" s="269"/>
      <c r="G53" s="236">
        <f t="shared" ref="G53:O53" si="6">SUM(G9:G52)</f>
        <v>0</v>
      </c>
      <c r="H53" s="236">
        <f t="shared" si="6"/>
        <v>14964795.84</v>
      </c>
      <c r="I53" s="236">
        <f t="shared" si="6"/>
        <v>34183280.329999998</v>
      </c>
      <c r="J53" s="236">
        <f t="shared" si="6"/>
        <v>214771.52</v>
      </c>
      <c r="K53" s="236">
        <f t="shared" si="6"/>
        <v>0</v>
      </c>
      <c r="L53" s="236">
        <f t="shared" si="6"/>
        <v>49362847.690000005</v>
      </c>
      <c r="M53" s="236">
        <f t="shared" si="6"/>
        <v>-2111544.8571054623</v>
      </c>
      <c r="N53" s="236">
        <f t="shared" si="6"/>
        <v>-856799.35149819939</v>
      </c>
      <c r="O53" s="236">
        <f t="shared" si="6"/>
        <v>46394503.481396347</v>
      </c>
    </row>
    <row r="54" spans="2:15" x14ac:dyDescent="0.2">
      <c r="G54" s="233"/>
      <c r="H54" s="233"/>
      <c r="I54" s="233"/>
      <c r="J54" s="233"/>
      <c r="K54" s="233"/>
      <c r="L54" s="233"/>
      <c r="M54" s="233"/>
      <c r="N54" s="233"/>
      <c r="O54" s="233"/>
    </row>
    <row r="56" spans="2:15" ht="15.75" x14ac:dyDescent="0.25">
      <c r="B56" s="43" t="s">
        <v>256</v>
      </c>
    </row>
    <row r="58" spans="2:15" ht="46.5" customHeight="1" x14ac:dyDescent="0.2">
      <c r="B58" s="126" t="s">
        <v>267</v>
      </c>
      <c r="C58" s="126" t="s">
        <v>20</v>
      </c>
      <c r="D58" s="126" t="s">
        <v>0</v>
      </c>
      <c r="E58" s="126" t="s">
        <v>82</v>
      </c>
      <c r="F58" s="127" t="s">
        <v>83</v>
      </c>
      <c r="G58" s="127" t="s">
        <v>84</v>
      </c>
      <c r="H58" s="127" t="s">
        <v>85</v>
      </c>
      <c r="I58" s="127" t="s">
        <v>190</v>
      </c>
      <c r="J58" s="127" t="s">
        <v>86</v>
      </c>
      <c r="K58" s="127" t="s">
        <v>87</v>
      </c>
      <c r="L58" s="127" t="s">
        <v>3</v>
      </c>
      <c r="M58" s="127" t="s">
        <v>88</v>
      </c>
    </row>
    <row r="59" spans="2:15" x14ac:dyDescent="0.2">
      <c r="B59" s="128"/>
      <c r="C59" s="128"/>
      <c r="D59" s="128"/>
      <c r="E59" s="128"/>
      <c r="F59" s="129" t="s">
        <v>89</v>
      </c>
      <c r="G59" s="129" t="s">
        <v>222</v>
      </c>
      <c r="H59" s="129" t="s">
        <v>222</v>
      </c>
      <c r="I59" s="129" t="s">
        <v>222</v>
      </c>
      <c r="J59" s="129" t="s">
        <v>222</v>
      </c>
      <c r="K59" s="129" t="s">
        <v>222</v>
      </c>
      <c r="L59" s="129" t="s">
        <v>222</v>
      </c>
      <c r="M59" s="129" t="s">
        <v>222</v>
      </c>
    </row>
    <row r="60" spans="2:15" x14ac:dyDescent="0.2">
      <c r="B60" s="318" t="s">
        <v>419</v>
      </c>
      <c r="C60" s="264" t="s">
        <v>460</v>
      </c>
      <c r="D60" s="266" t="s">
        <v>286</v>
      </c>
      <c r="E60" s="264" t="s">
        <v>461</v>
      </c>
      <c r="F60" s="264">
        <v>5</v>
      </c>
      <c r="G60" s="292">
        <v>31274.893760553034</v>
      </c>
      <c r="H60" s="292">
        <v>0</v>
      </c>
      <c r="I60" s="292">
        <v>0</v>
      </c>
      <c r="J60" s="292">
        <v>0</v>
      </c>
      <c r="K60" s="295">
        <f t="shared" ref="K60:K71" si="7">SUM(G60:J60)</f>
        <v>31274.893760553034</v>
      </c>
      <c r="L60" s="292">
        <v>-31274.893760553034</v>
      </c>
      <c r="M60" s="294">
        <f t="shared" ref="M60:M71" si="8">SUM(K60:L60)</f>
        <v>0</v>
      </c>
    </row>
    <row r="61" spans="2:15" x14ac:dyDescent="0.2">
      <c r="B61" s="318" t="s">
        <v>419</v>
      </c>
      <c r="C61" s="264" t="s">
        <v>460</v>
      </c>
      <c r="D61" s="266" t="s">
        <v>286</v>
      </c>
      <c r="E61" s="264" t="s">
        <v>462</v>
      </c>
      <c r="F61" s="264">
        <v>5</v>
      </c>
      <c r="G61" s="292">
        <v>1529.447942257912</v>
      </c>
      <c r="H61" s="292">
        <v>0</v>
      </c>
      <c r="I61" s="292">
        <v>0</v>
      </c>
      <c r="J61" s="292">
        <v>0</v>
      </c>
      <c r="K61" s="295">
        <f t="shared" si="7"/>
        <v>1529.447942257912</v>
      </c>
      <c r="L61" s="292">
        <v>-1529.447942257912</v>
      </c>
      <c r="M61" s="294">
        <f t="shared" si="8"/>
        <v>0</v>
      </c>
    </row>
    <row r="62" spans="2:15" x14ac:dyDescent="0.2">
      <c r="B62" s="318" t="s">
        <v>419</v>
      </c>
      <c r="C62" s="264" t="s">
        <v>460</v>
      </c>
      <c r="D62" s="266" t="s">
        <v>286</v>
      </c>
      <c r="E62" s="264" t="s">
        <v>463</v>
      </c>
      <c r="F62" s="264">
        <v>5</v>
      </c>
      <c r="G62" s="292">
        <v>1140.4295759910974</v>
      </c>
      <c r="H62" s="292">
        <v>0</v>
      </c>
      <c r="I62" s="292">
        <v>0</v>
      </c>
      <c r="J62" s="292">
        <v>0</v>
      </c>
      <c r="K62" s="295">
        <f t="shared" si="7"/>
        <v>1140.4295759910974</v>
      </c>
      <c r="L62" s="292">
        <v>-1140.4295759910974</v>
      </c>
      <c r="M62" s="294">
        <f t="shared" si="8"/>
        <v>0</v>
      </c>
    </row>
    <row r="63" spans="2:15" x14ac:dyDescent="0.2">
      <c r="B63" s="318" t="s">
        <v>419</v>
      </c>
      <c r="C63" s="264" t="s">
        <v>460</v>
      </c>
      <c r="D63" s="266" t="s">
        <v>286</v>
      </c>
      <c r="E63" s="264" t="s">
        <v>464</v>
      </c>
      <c r="F63" s="264">
        <v>5</v>
      </c>
      <c r="G63" s="292">
        <v>52766.247214669536</v>
      </c>
      <c r="H63" s="292">
        <v>0</v>
      </c>
      <c r="I63" s="292">
        <v>0</v>
      </c>
      <c r="J63" s="292">
        <v>0</v>
      </c>
      <c r="K63" s="295">
        <f t="shared" si="7"/>
        <v>52766.247214669536</v>
      </c>
      <c r="L63" s="292">
        <v>-52766.247214669536</v>
      </c>
      <c r="M63" s="294">
        <f t="shared" si="8"/>
        <v>0</v>
      </c>
    </row>
    <row r="64" spans="2:15" x14ac:dyDescent="0.2">
      <c r="B64" s="318" t="s">
        <v>419</v>
      </c>
      <c r="C64" s="264" t="s">
        <v>460</v>
      </c>
      <c r="D64" s="266" t="s">
        <v>286</v>
      </c>
      <c r="E64" s="264" t="s">
        <v>465</v>
      </c>
      <c r="F64" s="264">
        <v>5</v>
      </c>
      <c r="G64" s="292">
        <v>19244.584445906334</v>
      </c>
      <c r="H64" s="292">
        <v>0</v>
      </c>
      <c r="I64" s="292">
        <v>0</v>
      </c>
      <c r="J64" s="292">
        <v>0</v>
      </c>
      <c r="K64" s="295">
        <f t="shared" si="7"/>
        <v>19244.584445906334</v>
      </c>
      <c r="L64" s="292">
        <v>-19244.584445906334</v>
      </c>
      <c r="M64" s="294">
        <f t="shared" si="8"/>
        <v>0</v>
      </c>
    </row>
    <row r="65" spans="2:13" x14ac:dyDescent="0.2">
      <c r="B65" s="318" t="s">
        <v>419</v>
      </c>
      <c r="C65" s="264" t="s">
        <v>460</v>
      </c>
      <c r="D65" s="266" t="s">
        <v>286</v>
      </c>
      <c r="E65" s="264" t="s">
        <v>466</v>
      </c>
      <c r="F65" s="264">
        <v>5</v>
      </c>
      <c r="G65" s="292">
        <v>15018.070405264862</v>
      </c>
      <c r="H65" s="292">
        <v>0</v>
      </c>
      <c r="I65" s="292">
        <v>0</v>
      </c>
      <c r="J65" s="292">
        <v>0</v>
      </c>
      <c r="K65" s="295">
        <f t="shared" si="7"/>
        <v>15018.070405264862</v>
      </c>
      <c r="L65" s="292">
        <v>-15018.070405264862</v>
      </c>
      <c r="M65" s="294">
        <f t="shared" si="8"/>
        <v>0</v>
      </c>
    </row>
    <row r="66" spans="2:13" x14ac:dyDescent="0.2">
      <c r="B66" s="318" t="s">
        <v>419</v>
      </c>
      <c r="C66" s="264" t="s">
        <v>460</v>
      </c>
      <c r="D66" s="266" t="s">
        <v>286</v>
      </c>
      <c r="E66" s="264" t="s">
        <v>467</v>
      </c>
      <c r="F66" s="264">
        <v>5</v>
      </c>
      <c r="G66" s="292">
        <v>10803.344998689574</v>
      </c>
      <c r="H66" s="292">
        <v>0</v>
      </c>
      <c r="I66" s="292">
        <v>0</v>
      </c>
      <c r="J66" s="292">
        <v>0</v>
      </c>
      <c r="K66" s="295">
        <f t="shared" si="7"/>
        <v>10803.344998689574</v>
      </c>
      <c r="L66" s="292">
        <v>-10803.344998689574</v>
      </c>
      <c r="M66" s="294">
        <f t="shared" si="8"/>
        <v>0</v>
      </c>
    </row>
    <row r="67" spans="2:13" x14ac:dyDescent="0.2">
      <c r="B67" s="318" t="s">
        <v>419</v>
      </c>
      <c r="C67" s="264" t="s">
        <v>460</v>
      </c>
      <c r="D67" s="266" t="s">
        <v>286</v>
      </c>
      <c r="E67" s="264" t="s">
        <v>468</v>
      </c>
      <c r="F67" s="264">
        <v>5</v>
      </c>
      <c r="G67" s="292">
        <v>59127.512865173667</v>
      </c>
      <c r="H67" s="292">
        <v>0</v>
      </c>
      <c r="I67" s="292">
        <v>0</v>
      </c>
      <c r="J67" s="292">
        <v>0</v>
      </c>
      <c r="K67" s="295">
        <f t="shared" si="7"/>
        <v>59127.512865173667</v>
      </c>
      <c r="L67" s="292">
        <v>-47302.010292138933</v>
      </c>
      <c r="M67" s="294">
        <f t="shared" si="8"/>
        <v>11825.502573034733</v>
      </c>
    </row>
    <row r="68" spans="2:13" x14ac:dyDescent="0.2">
      <c r="B68" s="318" t="s">
        <v>419</v>
      </c>
      <c r="C68" s="264" t="s">
        <v>460</v>
      </c>
      <c r="D68" s="266" t="s">
        <v>286</v>
      </c>
      <c r="E68" s="264" t="s">
        <v>469</v>
      </c>
      <c r="F68" s="264">
        <v>5</v>
      </c>
      <c r="G68" s="292">
        <v>100414.89067859019</v>
      </c>
      <c r="H68" s="292">
        <v>0</v>
      </c>
      <c r="I68" s="292">
        <v>0</v>
      </c>
      <c r="J68" s="292">
        <v>0</v>
      </c>
      <c r="K68" s="295">
        <f t="shared" si="7"/>
        <v>100414.89067859019</v>
      </c>
      <c r="L68" s="292">
        <v>-60248.934407154113</v>
      </c>
      <c r="M68" s="294">
        <f t="shared" si="8"/>
        <v>40165.95627143608</v>
      </c>
    </row>
    <row r="69" spans="2:13" x14ac:dyDescent="0.2">
      <c r="B69" s="318" t="s">
        <v>419</v>
      </c>
      <c r="C69" s="264" t="s">
        <v>460</v>
      </c>
      <c r="D69" s="266" t="s">
        <v>286</v>
      </c>
      <c r="E69" s="264" t="s">
        <v>470</v>
      </c>
      <c r="F69" s="264">
        <v>5</v>
      </c>
      <c r="G69" s="292">
        <v>62759.51347272862</v>
      </c>
      <c r="H69" s="292">
        <v>0</v>
      </c>
      <c r="I69" s="292">
        <v>0</v>
      </c>
      <c r="J69" s="292">
        <v>0</v>
      </c>
      <c r="K69" s="295">
        <f t="shared" si="7"/>
        <v>62759.51347272862</v>
      </c>
      <c r="L69" s="292">
        <v>-25103.805389091449</v>
      </c>
      <c r="M69" s="294">
        <f t="shared" si="8"/>
        <v>37655.708083637175</v>
      </c>
    </row>
    <row r="70" spans="2:13" x14ac:dyDescent="0.2">
      <c r="B70" s="318" t="s">
        <v>419</v>
      </c>
      <c r="C70" s="264" t="s">
        <v>460</v>
      </c>
      <c r="D70" s="266" t="s">
        <v>286</v>
      </c>
      <c r="E70" s="264" t="s">
        <v>471</v>
      </c>
      <c r="F70" s="264">
        <v>5</v>
      </c>
      <c r="G70" s="292">
        <v>96096.005936483038</v>
      </c>
      <c r="H70" s="292">
        <v>0</v>
      </c>
      <c r="I70" s="292">
        <v>0</v>
      </c>
      <c r="J70" s="292">
        <v>0</v>
      </c>
      <c r="K70" s="295">
        <f t="shared" si="7"/>
        <v>96096.005936483038</v>
      </c>
      <c r="L70" s="292">
        <v>-19219.201187296607</v>
      </c>
      <c r="M70" s="294">
        <f t="shared" si="8"/>
        <v>76876.804749186427</v>
      </c>
    </row>
    <row r="71" spans="2:13" x14ac:dyDescent="0.2">
      <c r="B71" s="318" t="s">
        <v>419</v>
      </c>
      <c r="C71" s="264" t="s">
        <v>460</v>
      </c>
      <c r="D71" s="266" t="s">
        <v>286</v>
      </c>
      <c r="E71" s="264" t="s">
        <v>472</v>
      </c>
      <c r="F71" s="264">
        <v>5</v>
      </c>
      <c r="G71" s="292">
        <v>224075.73201670003</v>
      </c>
      <c r="H71" s="292">
        <v>0</v>
      </c>
      <c r="I71" s="292">
        <v>0</v>
      </c>
      <c r="J71" s="292">
        <v>0</v>
      </c>
      <c r="K71" s="295">
        <f t="shared" si="7"/>
        <v>224075.73201670003</v>
      </c>
      <c r="L71" s="292">
        <v>0</v>
      </c>
      <c r="M71" s="294">
        <f t="shared" si="8"/>
        <v>224075.73201670003</v>
      </c>
    </row>
    <row r="72" spans="2:13" x14ac:dyDescent="0.2">
      <c r="B72" s="318"/>
      <c r="C72" s="264"/>
      <c r="D72" s="266"/>
      <c r="E72" s="264"/>
      <c r="F72" s="264"/>
      <c r="G72" s="292"/>
      <c r="H72" s="292"/>
      <c r="I72" s="292"/>
      <c r="J72" s="292"/>
      <c r="K72" s="295"/>
      <c r="L72" s="292"/>
      <c r="M72" s="294"/>
    </row>
    <row r="73" spans="2:13" x14ac:dyDescent="0.2">
      <c r="B73" s="318"/>
      <c r="C73" s="264"/>
      <c r="D73" s="266"/>
      <c r="E73" s="264"/>
      <c r="F73" s="264"/>
      <c r="G73" s="292"/>
      <c r="H73" s="292"/>
      <c r="I73" s="292"/>
      <c r="J73" s="292"/>
      <c r="K73" s="295"/>
      <c r="L73" s="292"/>
      <c r="M73" s="294"/>
    </row>
    <row r="74" spans="2:13" x14ac:dyDescent="0.2">
      <c r="B74" s="318"/>
      <c r="C74" s="264"/>
      <c r="D74" s="266"/>
      <c r="E74" s="264"/>
      <c r="F74" s="264"/>
      <c r="G74" s="292"/>
      <c r="H74" s="292"/>
      <c r="I74" s="292"/>
      <c r="J74" s="292"/>
      <c r="K74" s="295"/>
      <c r="L74" s="292"/>
      <c r="M74" s="294"/>
    </row>
    <row r="75" spans="2:13" x14ac:dyDescent="0.2">
      <c r="B75" s="235">
        <v>0</v>
      </c>
      <c r="C75" s="264">
        <v>0</v>
      </c>
      <c r="D75" s="266"/>
      <c r="E75" s="264">
        <v>0</v>
      </c>
      <c r="F75" s="264"/>
      <c r="G75" s="292"/>
      <c r="H75" s="292"/>
      <c r="I75" s="292"/>
      <c r="J75" s="292"/>
      <c r="K75" s="295"/>
      <c r="L75" s="292"/>
      <c r="M75" s="294"/>
    </row>
    <row r="76" spans="2:13" x14ac:dyDescent="0.2">
      <c r="B76" s="235">
        <v>0</v>
      </c>
      <c r="C76" s="235">
        <v>0</v>
      </c>
      <c r="D76" s="266"/>
      <c r="E76" s="264"/>
      <c r="F76" s="264"/>
      <c r="G76" s="235"/>
      <c r="H76" s="235"/>
      <c r="I76" s="235"/>
      <c r="J76" s="235"/>
      <c r="K76" s="265">
        <f>SUM(G76:J76)</f>
        <v>0</v>
      </c>
      <c r="L76" s="235"/>
      <c r="M76" s="234">
        <f>SUM(K76:L76)</f>
        <v>0</v>
      </c>
    </row>
    <row r="77" spans="2:13" x14ac:dyDescent="0.2">
      <c r="B77" s="235">
        <v>0</v>
      </c>
      <c r="C77" s="235">
        <v>0</v>
      </c>
      <c r="D77" s="266"/>
      <c r="E77" s="264"/>
      <c r="F77" s="264"/>
      <c r="G77" s="235"/>
      <c r="H77" s="235"/>
      <c r="I77" s="235"/>
      <c r="J77" s="235"/>
      <c r="K77" s="265">
        <f>SUM(G77:J77)</f>
        <v>0</v>
      </c>
      <c r="L77" s="235"/>
      <c r="M77" s="234">
        <f>SUM(K77:L77)</f>
        <v>0</v>
      </c>
    </row>
    <row r="78" spans="2:13" x14ac:dyDescent="0.2">
      <c r="B78" s="267"/>
      <c r="C78" s="268"/>
      <c r="D78" s="268" t="s">
        <v>27</v>
      </c>
      <c r="E78" s="236"/>
      <c r="F78" s="236"/>
      <c r="G78" s="236">
        <f t="shared" ref="G78:M78" si="9">SUM(G60:G77)</f>
        <v>674250.67331300792</v>
      </c>
      <c r="H78" s="236">
        <f t="shared" si="9"/>
        <v>0</v>
      </c>
      <c r="I78" s="236">
        <f t="shared" si="9"/>
        <v>0</v>
      </c>
      <c r="J78" s="236">
        <f t="shared" si="9"/>
        <v>0</v>
      </c>
      <c r="K78" s="236">
        <f t="shared" si="9"/>
        <v>674250.67331300792</v>
      </c>
      <c r="L78" s="236">
        <f t="shared" si="9"/>
        <v>-283650.96961901343</v>
      </c>
      <c r="M78" s="236">
        <f t="shared" si="9"/>
        <v>390599.70369399444</v>
      </c>
    </row>
    <row r="89" ht="29.25" customHeight="1" x14ac:dyDescent="0.2"/>
  </sheetData>
  <phoneticPr fontId="34" type="noConversion"/>
  <dataValidations count="2">
    <dataValidation type="list" showInputMessage="1" showErrorMessage="1" sqref="D9:D52">
      <formula1>"Pipelines,Compressors,City Gates; supply regulators and valve stations, Metering, Odourant plants,SCADA (Communications),Buildings,Land and easements,Other depreciable pipeline assets,Shared supporting assets"</formula1>
    </dataValidation>
    <dataValidation type="list" allowBlank="1" showInputMessage="1" showErrorMessage="1" sqref="D60:D77">
      <formula1>"Property plant and equipment,Inventories,Deferred tax assets,Other assets"</formula1>
    </dataValidation>
  </dataValidations>
  <pageMargins left="0.75" right="0.75" top="1" bottom="1" header="0.5" footer="0.5"/>
  <pageSetup paperSize="9" scale="3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G36"/>
  <sheetViews>
    <sheetView zoomScale="80" zoomScaleNormal="80" zoomScaleSheetLayoutView="80" workbookViewId="0"/>
  </sheetViews>
  <sheetFormatPr defaultRowHeight="12.75" x14ac:dyDescent="0.2"/>
  <cols>
    <col min="1" max="1" width="12.140625" style="37" customWidth="1"/>
    <col min="2" max="2" width="21" style="37" customWidth="1"/>
    <col min="3" max="3" width="42.28515625" style="37" customWidth="1"/>
    <col min="4" max="4" width="28.85546875" style="37" customWidth="1"/>
    <col min="5" max="5" width="22.5703125" style="37" customWidth="1"/>
    <col min="6" max="6" width="20.5703125" style="37" customWidth="1"/>
    <col min="7" max="7" width="22.5703125" style="37" customWidth="1"/>
    <col min="8" max="8" width="9.42578125" style="37" customWidth="1"/>
    <col min="9" max="9" width="25.140625" style="37" customWidth="1"/>
    <col min="10" max="16384" width="9.140625" style="37"/>
  </cols>
  <sheetData>
    <row r="1" spans="2:7" ht="20.25" x14ac:dyDescent="0.3">
      <c r="B1" s="38" t="s">
        <v>139</v>
      </c>
      <c r="C1" s="38"/>
      <c r="D1" s="21"/>
      <c r="E1" s="21"/>
      <c r="F1" s="21"/>
      <c r="G1" s="21"/>
    </row>
    <row r="2" spans="2:7" ht="20.25" x14ac:dyDescent="0.3">
      <c r="B2" s="54" t="str">
        <f>Tradingname</f>
        <v>APA OPERATIONS PTY LIMITED</v>
      </c>
      <c r="C2" s="55"/>
      <c r="D2" s="38"/>
      <c r="E2" s="38"/>
      <c r="G2" s="38"/>
    </row>
    <row r="3" spans="2:7" ht="17.25" customHeight="1" x14ac:dyDescent="0.25">
      <c r="B3" s="56" t="s">
        <v>408</v>
      </c>
      <c r="C3" s="57" t="str">
        <f>TEXT(Yearending,"dd/mm/yyyy")</f>
        <v>30/06/2019</v>
      </c>
    </row>
    <row r="5" spans="2:7" ht="15.75" x14ac:dyDescent="0.25">
      <c r="B5" s="41" t="s">
        <v>257</v>
      </c>
      <c r="C5" s="39"/>
      <c r="D5" s="39"/>
      <c r="E5" s="39"/>
      <c r="F5" s="40"/>
      <c r="G5" s="39"/>
    </row>
    <row r="6" spans="2:7" ht="15.75" x14ac:dyDescent="0.25">
      <c r="B6" s="41"/>
      <c r="C6" s="39"/>
      <c r="D6" s="39"/>
      <c r="E6" s="39"/>
      <c r="F6" s="40"/>
      <c r="G6" s="39"/>
    </row>
    <row r="7" spans="2:7" ht="40.5" customHeight="1" x14ac:dyDescent="0.2">
      <c r="B7" s="113" t="s">
        <v>267</v>
      </c>
      <c r="C7" s="113" t="s">
        <v>209</v>
      </c>
      <c r="D7" s="113" t="s">
        <v>210</v>
      </c>
      <c r="E7" s="123" t="s">
        <v>211</v>
      </c>
      <c r="F7" s="123" t="s">
        <v>80</v>
      </c>
      <c r="G7" s="123" t="s">
        <v>159</v>
      </c>
    </row>
    <row r="8" spans="2:7" x14ac:dyDescent="0.2">
      <c r="B8" s="115"/>
      <c r="C8" s="115"/>
      <c r="D8" s="119"/>
      <c r="E8" s="129" t="s">
        <v>222</v>
      </c>
      <c r="F8" s="129"/>
      <c r="G8" s="129" t="s">
        <v>222</v>
      </c>
    </row>
    <row r="9" spans="2:7" x14ac:dyDescent="0.2">
      <c r="B9" s="338" t="s">
        <v>419</v>
      </c>
      <c r="C9" s="247" t="s">
        <v>460</v>
      </c>
      <c r="D9" s="247" t="s">
        <v>286</v>
      </c>
      <c r="E9" s="312">
        <v>185711170.97</v>
      </c>
      <c r="F9" s="368">
        <v>3.6306414406375542E-3</v>
      </c>
      <c r="G9" s="294">
        <f t="shared" ref="G9:G35" si="0">E9*F9</f>
        <v>674250.67331300792</v>
      </c>
    </row>
    <row r="10" spans="2:7" x14ac:dyDescent="0.2">
      <c r="B10" s="241">
        <v>0</v>
      </c>
      <c r="C10" s="241">
        <v>0</v>
      </c>
      <c r="D10" s="241">
        <v>0</v>
      </c>
      <c r="E10" s="241">
        <v>0</v>
      </c>
      <c r="F10" s="270">
        <v>0</v>
      </c>
      <c r="G10" s="294">
        <f t="shared" si="0"/>
        <v>0</v>
      </c>
    </row>
    <row r="11" spans="2:7" x14ac:dyDescent="0.2">
      <c r="B11" s="241">
        <v>0</v>
      </c>
      <c r="C11" s="241">
        <v>0</v>
      </c>
      <c r="D11" s="241">
        <v>0</v>
      </c>
      <c r="E11" s="241">
        <v>0</v>
      </c>
      <c r="F11" s="270">
        <v>0</v>
      </c>
      <c r="G11" s="294">
        <f t="shared" si="0"/>
        <v>0</v>
      </c>
    </row>
    <row r="12" spans="2:7" x14ac:dyDescent="0.2">
      <c r="B12" s="241">
        <v>0</v>
      </c>
      <c r="C12" s="241">
        <v>0</v>
      </c>
      <c r="D12" s="241">
        <v>0</v>
      </c>
      <c r="E12" s="241">
        <v>0</v>
      </c>
      <c r="F12" s="270">
        <v>0</v>
      </c>
      <c r="G12" s="294">
        <f t="shared" si="0"/>
        <v>0</v>
      </c>
    </row>
    <row r="13" spans="2:7" x14ac:dyDescent="0.2">
      <c r="B13" s="241">
        <v>0</v>
      </c>
      <c r="C13" s="241">
        <v>0</v>
      </c>
      <c r="D13" s="241">
        <v>0</v>
      </c>
      <c r="E13" s="241">
        <v>0</v>
      </c>
      <c r="F13" s="270">
        <v>0</v>
      </c>
      <c r="G13" s="294">
        <f t="shared" si="0"/>
        <v>0</v>
      </c>
    </row>
    <row r="14" spans="2:7" x14ac:dyDescent="0.2">
      <c r="B14" s="241">
        <v>0</v>
      </c>
      <c r="C14" s="241">
        <v>0</v>
      </c>
      <c r="D14" s="241">
        <v>0</v>
      </c>
      <c r="E14" s="241">
        <v>0</v>
      </c>
      <c r="F14" s="270">
        <v>0</v>
      </c>
      <c r="G14" s="294">
        <f t="shared" si="0"/>
        <v>0</v>
      </c>
    </row>
    <row r="15" spans="2:7" x14ac:dyDescent="0.2">
      <c r="B15" s="241">
        <v>0</v>
      </c>
      <c r="C15" s="241">
        <v>0</v>
      </c>
      <c r="D15" s="241">
        <v>0</v>
      </c>
      <c r="E15" s="241">
        <v>0</v>
      </c>
      <c r="F15" s="270">
        <v>0</v>
      </c>
      <c r="G15" s="294">
        <f t="shared" si="0"/>
        <v>0</v>
      </c>
    </row>
    <row r="16" spans="2:7" x14ac:dyDescent="0.2">
      <c r="B16" s="241">
        <v>0</v>
      </c>
      <c r="C16" s="241">
        <v>0</v>
      </c>
      <c r="D16" s="241">
        <v>0</v>
      </c>
      <c r="E16" s="241">
        <v>0</v>
      </c>
      <c r="F16" s="270">
        <v>0</v>
      </c>
      <c r="G16" s="294">
        <f t="shared" si="0"/>
        <v>0</v>
      </c>
    </row>
    <row r="17" spans="2:7" x14ac:dyDescent="0.2">
      <c r="B17" s="241">
        <v>0</v>
      </c>
      <c r="C17" s="241">
        <v>0</v>
      </c>
      <c r="D17" s="241">
        <v>0</v>
      </c>
      <c r="E17" s="241">
        <v>0</v>
      </c>
      <c r="F17" s="270">
        <v>0</v>
      </c>
      <c r="G17" s="294">
        <f t="shared" si="0"/>
        <v>0</v>
      </c>
    </row>
    <row r="18" spans="2:7" x14ac:dyDescent="0.2">
      <c r="B18" s="241">
        <v>0</v>
      </c>
      <c r="C18" s="241">
        <v>0</v>
      </c>
      <c r="D18" s="241">
        <v>0</v>
      </c>
      <c r="E18" s="241">
        <v>0</v>
      </c>
      <c r="F18" s="270">
        <v>0</v>
      </c>
      <c r="G18" s="294">
        <f t="shared" si="0"/>
        <v>0</v>
      </c>
    </row>
    <row r="19" spans="2:7" x14ac:dyDescent="0.2">
      <c r="B19" s="241">
        <v>0</v>
      </c>
      <c r="C19" s="241">
        <v>0</v>
      </c>
      <c r="D19" s="241">
        <v>0</v>
      </c>
      <c r="E19" s="241">
        <v>0</v>
      </c>
      <c r="F19" s="270">
        <v>0</v>
      </c>
      <c r="G19" s="294">
        <f t="shared" si="0"/>
        <v>0</v>
      </c>
    </row>
    <row r="20" spans="2:7" x14ac:dyDescent="0.2">
      <c r="B20" s="241">
        <v>0</v>
      </c>
      <c r="C20" s="241">
        <v>0</v>
      </c>
      <c r="D20" s="241">
        <v>0</v>
      </c>
      <c r="E20" s="241">
        <v>0</v>
      </c>
      <c r="F20" s="270">
        <v>0</v>
      </c>
      <c r="G20" s="294">
        <f t="shared" si="0"/>
        <v>0</v>
      </c>
    </row>
    <row r="21" spans="2:7" x14ac:dyDescent="0.2">
      <c r="B21" s="241">
        <v>0</v>
      </c>
      <c r="C21" s="241">
        <v>0</v>
      </c>
      <c r="D21" s="241">
        <v>0</v>
      </c>
      <c r="E21" s="241">
        <v>0</v>
      </c>
      <c r="F21" s="270">
        <v>0</v>
      </c>
      <c r="G21" s="294">
        <f t="shared" si="0"/>
        <v>0</v>
      </c>
    </row>
    <row r="22" spans="2:7" x14ac:dyDescent="0.2">
      <c r="B22" s="241">
        <v>0</v>
      </c>
      <c r="C22" s="241">
        <v>0</v>
      </c>
      <c r="D22" s="241">
        <v>0</v>
      </c>
      <c r="E22" s="241">
        <v>0</v>
      </c>
      <c r="F22" s="270">
        <v>0</v>
      </c>
      <c r="G22" s="294">
        <f t="shared" si="0"/>
        <v>0</v>
      </c>
    </row>
    <row r="23" spans="2:7" x14ac:dyDescent="0.2">
      <c r="B23" s="241">
        <v>0</v>
      </c>
      <c r="C23" s="241">
        <v>0</v>
      </c>
      <c r="D23" s="241">
        <v>0</v>
      </c>
      <c r="E23" s="241">
        <v>0</v>
      </c>
      <c r="F23" s="270">
        <v>0</v>
      </c>
      <c r="G23" s="294">
        <f t="shared" si="0"/>
        <v>0</v>
      </c>
    </row>
    <row r="24" spans="2:7" x14ac:dyDescent="0.2">
      <c r="B24" s="241">
        <v>0</v>
      </c>
      <c r="C24" s="241">
        <v>0</v>
      </c>
      <c r="D24" s="241">
        <v>0</v>
      </c>
      <c r="E24" s="241">
        <v>0</v>
      </c>
      <c r="F24" s="270">
        <v>0</v>
      </c>
      <c r="G24" s="294">
        <f t="shared" si="0"/>
        <v>0</v>
      </c>
    </row>
    <row r="25" spans="2:7" x14ac:dyDescent="0.2">
      <c r="B25" s="241">
        <v>0</v>
      </c>
      <c r="C25" s="241">
        <v>0</v>
      </c>
      <c r="D25" s="241">
        <v>0</v>
      </c>
      <c r="E25" s="241">
        <v>0</v>
      </c>
      <c r="F25" s="270">
        <v>0</v>
      </c>
      <c r="G25" s="294">
        <f t="shared" si="0"/>
        <v>0</v>
      </c>
    </row>
    <row r="26" spans="2:7" x14ac:dyDescent="0.2">
      <c r="B26" s="241">
        <v>0</v>
      </c>
      <c r="C26" s="241">
        <v>0</v>
      </c>
      <c r="D26" s="241">
        <v>0</v>
      </c>
      <c r="E26" s="241">
        <v>0</v>
      </c>
      <c r="F26" s="270">
        <v>0</v>
      </c>
      <c r="G26" s="294">
        <f t="shared" si="0"/>
        <v>0</v>
      </c>
    </row>
    <row r="27" spans="2:7" x14ac:dyDescent="0.2">
      <c r="B27" s="241">
        <v>0</v>
      </c>
      <c r="C27" s="241">
        <v>0</v>
      </c>
      <c r="D27" s="241">
        <v>0</v>
      </c>
      <c r="E27" s="241">
        <v>0</v>
      </c>
      <c r="F27" s="270">
        <v>0</v>
      </c>
      <c r="G27" s="294">
        <f t="shared" si="0"/>
        <v>0</v>
      </c>
    </row>
    <row r="28" spans="2:7" x14ac:dyDescent="0.2">
      <c r="B28" s="241">
        <v>0</v>
      </c>
      <c r="C28" s="241">
        <v>0</v>
      </c>
      <c r="D28" s="241">
        <v>0</v>
      </c>
      <c r="E28" s="241">
        <v>0</v>
      </c>
      <c r="F28" s="270">
        <v>0</v>
      </c>
      <c r="G28" s="294">
        <f t="shared" si="0"/>
        <v>0</v>
      </c>
    </row>
    <row r="29" spans="2:7" x14ac:dyDescent="0.2">
      <c r="B29" s="241">
        <v>0</v>
      </c>
      <c r="C29" s="241">
        <v>0</v>
      </c>
      <c r="D29" s="241">
        <v>0</v>
      </c>
      <c r="E29" s="241">
        <v>0</v>
      </c>
      <c r="F29" s="270">
        <v>0</v>
      </c>
      <c r="G29" s="294">
        <f t="shared" si="0"/>
        <v>0</v>
      </c>
    </row>
    <row r="30" spans="2:7" x14ac:dyDescent="0.2">
      <c r="B30" s="241">
        <v>0</v>
      </c>
      <c r="C30" s="241">
        <v>0</v>
      </c>
      <c r="D30" s="241">
        <v>0</v>
      </c>
      <c r="E30" s="241">
        <v>0</v>
      </c>
      <c r="F30" s="270">
        <v>0</v>
      </c>
      <c r="G30" s="294">
        <f t="shared" si="0"/>
        <v>0</v>
      </c>
    </row>
    <row r="31" spans="2:7" x14ac:dyDescent="0.2">
      <c r="B31" s="241">
        <v>0</v>
      </c>
      <c r="C31" s="241">
        <v>0</v>
      </c>
      <c r="D31" s="241">
        <v>0</v>
      </c>
      <c r="E31" s="241">
        <v>0</v>
      </c>
      <c r="F31" s="270">
        <v>0</v>
      </c>
      <c r="G31" s="294">
        <f t="shared" si="0"/>
        <v>0</v>
      </c>
    </row>
    <row r="32" spans="2:7" x14ac:dyDescent="0.2">
      <c r="B32" s="241">
        <v>0</v>
      </c>
      <c r="C32" s="241">
        <v>0</v>
      </c>
      <c r="D32" s="241">
        <v>0</v>
      </c>
      <c r="E32" s="241">
        <v>0</v>
      </c>
      <c r="F32" s="270">
        <v>0</v>
      </c>
      <c r="G32" s="294">
        <f t="shared" si="0"/>
        <v>0</v>
      </c>
    </row>
    <row r="33" spans="2:7" x14ac:dyDescent="0.2">
      <c r="B33" s="241">
        <v>0</v>
      </c>
      <c r="C33" s="241">
        <v>0</v>
      </c>
      <c r="D33" s="241">
        <v>0</v>
      </c>
      <c r="E33" s="241">
        <v>0</v>
      </c>
      <c r="F33" s="270">
        <v>0</v>
      </c>
      <c r="G33" s="294">
        <f t="shared" si="0"/>
        <v>0</v>
      </c>
    </row>
    <row r="34" spans="2:7" x14ac:dyDescent="0.2">
      <c r="B34" s="241">
        <v>0</v>
      </c>
      <c r="C34" s="241">
        <v>0</v>
      </c>
      <c r="D34" s="241">
        <v>0</v>
      </c>
      <c r="E34" s="241">
        <v>0</v>
      </c>
      <c r="F34" s="270">
        <v>0</v>
      </c>
      <c r="G34" s="294">
        <f t="shared" si="0"/>
        <v>0</v>
      </c>
    </row>
    <row r="35" spans="2:7" x14ac:dyDescent="0.2">
      <c r="B35" s="241">
        <v>0</v>
      </c>
      <c r="C35" s="241">
        <v>0</v>
      </c>
      <c r="D35" s="241">
        <v>0</v>
      </c>
      <c r="E35" s="241">
        <v>0</v>
      </c>
      <c r="F35" s="270">
        <v>0</v>
      </c>
      <c r="G35" s="294">
        <f t="shared" si="0"/>
        <v>0</v>
      </c>
    </row>
    <row r="36" spans="2:7" x14ac:dyDescent="0.2">
      <c r="B36" s="242"/>
      <c r="C36" s="406" t="s">
        <v>26</v>
      </c>
      <c r="D36" s="407"/>
      <c r="E36" s="294">
        <f>SUM(E9:E35)</f>
        <v>185711170.97</v>
      </c>
      <c r="F36" s="271"/>
      <c r="G36" s="294">
        <f>SUM(G9:G35)</f>
        <v>674250.67331300792</v>
      </c>
    </row>
  </sheetData>
  <mergeCells count="1">
    <mergeCell ref="C36:D36"/>
  </mergeCells>
  <pageMargins left="0.75" right="0.75" top="1" bottom="1" header="0.5" footer="0.5"/>
  <pageSetup paperSize="9" scale="73"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zoomScale="80" zoomScaleNormal="80" workbookViewId="0">
      <selection activeCell="AI35" sqref="AI35"/>
    </sheetView>
  </sheetViews>
  <sheetFormatPr defaultRowHeight="12.75" x14ac:dyDescent="0.2"/>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BL34"/>
  <sheetViews>
    <sheetView showGridLines="0" zoomScale="80" zoomScaleNormal="80" zoomScaleSheetLayoutView="80" workbookViewId="0"/>
  </sheetViews>
  <sheetFormatPr defaultRowHeight="12.75" outlineLevelCol="1" x14ac:dyDescent="0.2"/>
  <cols>
    <col min="1" max="1" width="11.42578125" customWidth="1"/>
    <col min="2" max="2" width="22.28515625" customWidth="1"/>
    <col min="3" max="3" width="34" customWidth="1"/>
    <col min="4" max="4" width="50.5703125" customWidth="1"/>
    <col min="5" max="5" width="23.7109375" customWidth="1"/>
    <col min="6" max="27" width="20.7109375" customWidth="1"/>
    <col min="28" max="60" width="20.7109375" hidden="1" customWidth="1" outlineLevel="1"/>
    <col min="61" max="61" width="9.140625" hidden="1" customWidth="1" outlineLevel="1"/>
    <col min="62" max="63" width="0" hidden="1" customWidth="1" outlineLevel="1"/>
    <col min="64" max="64" width="9.140625" customWidth="1" collapsed="1"/>
  </cols>
  <sheetData>
    <row r="1" spans="2:61" ht="20.25" x14ac:dyDescent="0.3">
      <c r="B1" s="42" t="s">
        <v>203</v>
      </c>
    </row>
    <row r="2" spans="2:61" ht="15" x14ac:dyDescent="0.25">
      <c r="B2" s="54" t="str">
        <f>Tradingname</f>
        <v>APA OPERATIONS PTY LIMITED</v>
      </c>
      <c r="C2" s="55"/>
    </row>
    <row r="3" spans="2:61" ht="19.5" customHeight="1" x14ac:dyDescent="0.45">
      <c r="B3" s="56" t="s">
        <v>408</v>
      </c>
      <c r="C3" s="57" t="str">
        <f>TEXT(Yearending,"dd/mm/yyyy")</f>
        <v>30/06/2019</v>
      </c>
      <c r="K3" s="48"/>
    </row>
    <row r="4" spans="2:61" ht="20.25" x14ac:dyDescent="0.3">
      <c r="B4" s="42"/>
    </row>
    <row r="5" spans="2:61" ht="15.75" x14ac:dyDescent="0.25">
      <c r="B5" s="43" t="s">
        <v>238</v>
      </c>
      <c r="D5" s="46"/>
      <c r="E5" s="46"/>
    </row>
    <row r="7" spans="2:61" ht="45" customHeight="1" x14ac:dyDescent="0.2">
      <c r="B7" s="126" t="s">
        <v>267</v>
      </c>
      <c r="C7" s="127" t="s">
        <v>95</v>
      </c>
      <c r="D7" s="127"/>
      <c r="E7" s="130" t="s">
        <v>26</v>
      </c>
      <c r="F7" s="340" t="s">
        <v>412</v>
      </c>
      <c r="G7" s="341" t="s">
        <v>413</v>
      </c>
      <c r="H7" s="341" t="s">
        <v>413</v>
      </c>
      <c r="I7" s="341" t="s">
        <v>413</v>
      </c>
      <c r="J7" s="341" t="s">
        <v>413</v>
      </c>
      <c r="K7" s="341" t="s">
        <v>413</v>
      </c>
      <c r="L7" s="341" t="s">
        <v>413</v>
      </c>
      <c r="M7" s="341" t="s">
        <v>413</v>
      </c>
      <c r="N7" s="341" t="s">
        <v>413</v>
      </c>
      <c r="O7" s="341" t="s">
        <v>413</v>
      </c>
      <c r="P7" s="341" t="s">
        <v>413</v>
      </c>
      <c r="Q7" s="341" t="s">
        <v>413</v>
      </c>
      <c r="R7" s="341" t="s">
        <v>413</v>
      </c>
      <c r="S7" s="341" t="s">
        <v>413</v>
      </c>
      <c r="T7" s="341" t="s">
        <v>413</v>
      </c>
      <c r="U7" s="341" t="s">
        <v>413</v>
      </c>
      <c r="V7" s="341" t="s">
        <v>413</v>
      </c>
      <c r="W7" s="341" t="s">
        <v>413</v>
      </c>
      <c r="X7" s="341" t="s">
        <v>413</v>
      </c>
      <c r="Y7" s="341" t="s">
        <v>413</v>
      </c>
      <c r="Z7" s="341" t="s">
        <v>413</v>
      </c>
      <c r="AA7" s="341" t="s">
        <v>413</v>
      </c>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131" t="s">
        <v>246</v>
      </c>
    </row>
    <row r="8" spans="2:61" x14ac:dyDescent="0.2">
      <c r="B8" s="132"/>
      <c r="C8" s="129"/>
      <c r="D8" s="129"/>
      <c r="E8" s="129"/>
      <c r="F8" s="133">
        <f>C33</f>
        <v>35796</v>
      </c>
      <c r="G8" s="133">
        <f>DATE(YEAR(F8)+1,MONTH(F8),DAY(F8))</f>
        <v>36161</v>
      </c>
      <c r="H8" s="133">
        <f t="shared" ref="H8:X8" si="0">DATE(YEAR(G8)+1,MONTH(G8),DAY(G8))</f>
        <v>36526</v>
      </c>
      <c r="I8" s="133">
        <f t="shared" si="0"/>
        <v>36892</v>
      </c>
      <c r="J8" s="133">
        <f t="shared" si="0"/>
        <v>37257</v>
      </c>
      <c r="K8" s="133">
        <f t="shared" si="0"/>
        <v>37622</v>
      </c>
      <c r="L8" s="133">
        <f t="shared" si="0"/>
        <v>37987</v>
      </c>
      <c r="M8" s="133">
        <f t="shared" si="0"/>
        <v>38353</v>
      </c>
      <c r="N8" s="133">
        <f t="shared" si="0"/>
        <v>38718</v>
      </c>
      <c r="O8" s="133">
        <f t="shared" si="0"/>
        <v>39083</v>
      </c>
      <c r="P8" s="133">
        <f t="shared" si="0"/>
        <v>39448</v>
      </c>
      <c r="Q8" s="133">
        <f t="shared" si="0"/>
        <v>39814</v>
      </c>
      <c r="R8" s="133">
        <f t="shared" si="0"/>
        <v>40179</v>
      </c>
      <c r="S8" s="133">
        <f t="shared" si="0"/>
        <v>40544</v>
      </c>
      <c r="T8" s="133">
        <f t="shared" si="0"/>
        <v>40909</v>
      </c>
      <c r="U8" s="133">
        <f t="shared" si="0"/>
        <v>41275</v>
      </c>
      <c r="V8" s="133">
        <f t="shared" si="0"/>
        <v>41640</v>
      </c>
      <c r="W8" s="133">
        <f t="shared" si="0"/>
        <v>42005</v>
      </c>
      <c r="X8" s="133">
        <f t="shared" si="0"/>
        <v>42370</v>
      </c>
      <c r="Y8" s="133">
        <f>DATE(YEAR(X8)+1,MONTH(X8),DAY(X8))</f>
        <v>42736</v>
      </c>
      <c r="Z8" s="133">
        <f>DATE(YEAR(Y8)+1,MONTH(Y8),DAY(Y8))</f>
        <v>43101</v>
      </c>
      <c r="AA8" s="133">
        <f>DATE(YEAR(Z8)+1,MONTH(Z8),DAY(Z8))</f>
        <v>43466</v>
      </c>
      <c r="AB8" s="133">
        <f t="shared" ref="AB8:AR8" si="1">DATE(YEAR(AA8)+1,MONTH(AA8),DAY(AA8))</f>
        <v>43831</v>
      </c>
      <c r="AC8" s="133">
        <f t="shared" si="1"/>
        <v>44197</v>
      </c>
      <c r="AD8" s="133">
        <f t="shared" si="1"/>
        <v>44562</v>
      </c>
      <c r="AE8" s="133">
        <f t="shared" si="1"/>
        <v>44927</v>
      </c>
      <c r="AF8" s="133">
        <f t="shared" si="1"/>
        <v>45292</v>
      </c>
      <c r="AG8" s="133">
        <f t="shared" si="1"/>
        <v>45658</v>
      </c>
      <c r="AH8" s="133">
        <f t="shared" si="1"/>
        <v>46023</v>
      </c>
      <c r="AI8" s="133">
        <f t="shared" si="1"/>
        <v>46388</v>
      </c>
      <c r="AJ8" s="133">
        <f t="shared" si="1"/>
        <v>46753</v>
      </c>
      <c r="AK8" s="133">
        <f t="shared" si="1"/>
        <v>47119</v>
      </c>
      <c r="AL8" s="133">
        <f t="shared" si="1"/>
        <v>47484</v>
      </c>
      <c r="AM8" s="133">
        <f t="shared" si="1"/>
        <v>47849</v>
      </c>
      <c r="AN8" s="133">
        <f t="shared" si="1"/>
        <v>48214</v>
      </c>
      <c r="AO8" s="133">
        <f t="shared" si="1"/>
        <v>48580</v>
      </c>
      <c r="AP8" s="133">
        <f t="shared" si="1"/>
        <v>48945</v>
      </c>
      <c r="AQ8" s="133">
        <f t="shared" si="1"/>
        <v>49310</v>
      </c>
      <c r="AR8" s="133">
        <f t="shared" si="1"/>
        <v>49675</v>
      </c>
      <c r="AS8" s="133">
        <f t="shared" ref="AS8:BH8" si="2">DATE(YEAR(AR8)+1,MONTH(AR8),DAY(AR8))</f>
        <v>50041</v>
      </c>
      <c r="AT8" s="133">
        <f t="shared" si="2"/>
        <v>50406</v>
      </c>
      <c r="AU8" s="133">
        <f t="shared" si="2"/>
        <v>50771</v>
      </c>
      <c r="AV8" s="133">
        <f t="shared" si="2"/>
        <v>51136</v>
      </c>
      <c r="AW8" s="133">
        <f t="shared" si="2"/>
        <v>51502</v>
      </c>
      <c r="AX8" s="133">
        <f t="shared" si="2"/>
        <v>51867</v>
      </c>
      <c r="AY8" s="133">
        <f t="shared" si="2"/>
        <v>52232</v>
      </c>
      <c r="AZ8" s="133">
        <f t="shared" si="2"/>
        <v>52597</v>
      </c>
      <c r="BA8" s="133">
        <f t="shared" si="2"/>
        <v>52963</v>
      </c>
      <c r="BB8" s="133">
        <f t="shared" si="2"/>
        <v>53328</v>
      </c>
      <c r="BC8" s="133">
        <f t="shared" si="2"/>
        <v>53693</v>
      </c>
      <c r="BD8" s="133">
        <f t="shared" si="2"/>
        <v>54058</v>
      </c>
      <c r="BE8" s="133">
        <f t="shared" si="2"/>
        <v>54424</v>
      </c>
      <c r="BF8" s="133">
        <f t="shared" si="2"/>
        <v>54789</v>
      </c>
      <c r="BG8" s="133">
        <f t="shared" si="2"/>
        <v>55154</v>
      </c>
      <c r="BH8" s="133">
        <f t="shared" si="2"/>
        <v>55519</v>
      </c>
    </row>
    <row r="9" spans="2:61" s="274" customFormat="1" x14ac:dyDescent="0.2">
      <c r="B9" s="339">
        <v>3</v>
      </c>
      <c r="C9" s="205" t="s">
        <v>72</v>
      </c>
      <c r="D9" s="283"/>
      <c r="E9" s="273"/>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row>
    <row r="10" spans="2:61" s="274" customFormat="1" x14ac:dyDescent="0.2">
      <c r="B10" s="339"/>
      <c r="C10" s="134"/>
      <c r="D10" s="284" t="s">
        <v>84</v>
      </c>
      <c r="E10" s="289">
        <f t="shared" ref="E10:E28" si="3">SUM(F10:BH10)</f>
        <v>15976300.73</v>
      </c>
      <c r="F10" s="287">
        <v>15976300.73</v>
      </c>
      <c r="G10" s="287">
        <v>0</v>
      </c>
      <c r="H10" s="287">
        <v>0</v>
      </c>
      <c r="I10" s="287">
        <v>0</v>
      </c>
      <c r="J10" s="287">
        <v>0</v>
      </c>
      <c r="K10" s="287">
        <v>0</v>
      </c>
      <c r="L10" s="287">
        <v>0</v>
      </c>
      <c r="M10" s="287">
        <v>0</v>
      </c>
      <c r="N10" s="287">
        <v>0</v>
      </c>
      <c r="O10" s="287">
        <v>0</v>
      </c>
      <c r="P10" s="287">
        <v>0</v>
      </c>
      <c r="Q10" s="287">
        <v>0</v>
      </c>
      <c r="R10" s="287">
        <v>0</v>
      </c>
      <c r="S10" s="287">
        <v>0</v>
      </c>
      <c r="T10" s="287">
        <v>0</v>
      </c>
      <c r="U10" s="287">
        <v>0</v>
      </c>
      <c r="V10" s="287">
        <v>0</v>
      </c>
      <c r="W10" s="287">
        <v>0</v>
      </c>
      <c r="X10" s="287">
        <v>0</v>
      </c>
      <c r="Y10" s="287">
        <v>0</v>
      </c>
      <c r="Z10" s="287">
        <v>0</v>
      </c>
      <c r="AA10" s="287">
        <v>0</v>
      </c>
      <c r="AB10" s="287">
        <v>0</v>
      </c>
      <c r="AC10" s="287">
        <v>0</v>
      </c>
      <c r="AD10" s="287">
        <v>0</v>
      </c>
      <c r="AE10" s="287">
        <v>0</v>
      </c>
      <c r="AF10" s="287">
        <v>0</v>
      </c>
      <c r="AG10" s="287">
        <v>0</v>
      </c>
      <c r="AH10" s="287">
        <v>0</v>
      </c>
      <c r="AI10" s="287">
        <v>0</v>
      </c>
      <c r="AJ10" s="287">
        <v>0</v>
      </c>
      <c r="AK10" s="287">
        <v>0</v>
      </c>
      <c r="AL10" s="287">
        <v>0</v>
      </c>
      <c r="AM10" s="287">
        <v>0</v>
      </c>
      <c r="AN10" s="287">
        <v>0</v>
      </c>
      <c r="AO10" s="287">
        <v>0</v>
      </c>
      <c r="AP10" s="287">
        <v>0</v>
      </c>
      <c r="AQ10" s="287">
        <v>0</v>
      </c>
      <c r="AR10" s="287">
        <v>0</v>
      </c>
      <c r="AS10" s="287">
        <v>0</v>
      </c>
      <c r="AT10" s="287">
        <v>0</v>
      </c>
      <c r="AU10" s="287">
        <v>0</v>
      </c>
      <c r="AV10" s="287">
        <v>0</v>
      </c>
      <c r="AW10" s="287">
        <v>0</v>
      </c>
      <c r="AX10" s="287">
        <v>0</v>
      </c>
      <c r="AY10" s="287">
        <v>0</v>
      </c>
      <c r="AZ10" s="287">
        <v>0</v>
      </c>
      <c r="BA10" s="287">
        <v>0</v>
      </c>
      <c r="BB10" s="287">
        <v>0</v>
      </c>
      <c r="BC10" s="287">
        <v>0</v>
      </c>
      <c r="BD10" s="287">
        <v>0</v>
      </c>
      <c r="BE10" s="287">
        <v>0</v>
      </c>
      <c r="BF10" s="287">
        <v>0</v>
      </c>
      <c r="BG10" s="287">
        <v>0</v>
      </c>
      <c r="BH10" s="287">
        <v>0</v>
      </c>
    </row>
    <row r="11" spans="2:61" s="274" customFormat="1" x14ac:dyDescent="0.2">
      <c r="B11" s="339"/>
      <c r="C11" s="134"/>
      <c r="D11" s="284" t="s">
        <v>206</v>
      </c>
      <c r="E11" s="289">
        <f t="shared" si="3"/>
        <v>0</v>
      </c>
      <c r="F11" s="287">
        <v>0</v>
      </c>
      <c r="G11" s="287">
        <v>0</v>
      </c>
      <c r="H11" s="287">
        <v>0</v>
      </c>
      <c r="I11" s="287">
        <v>0</v>
      </c>
      <c r="J11" s="287">
        <v>0</v>
      </c>
      <c r="K11" s="287">
        <v>0</v>
      </c>
      <c r="L11" s="287">
        <v>0</v>
      </c>
      <c r="M11" s="287">
        <v>0</v>
      </c>
      <c r="N11" s="287">
        <v>0</v>
      </c>
      <c r="O11" s="287">
        <v>0</v>
      </c>
      <c r="P11" s="287">
        <v>0</v>
      </c>
      <c r="Q11" s="287">
        <v>0</v>
      </c>
      <c r="R11" s="287">
        <v>0</v>
      </c>
      <c r="S11" s="287">
        <v>0</v>
      </c>
      <c r="T11" s="287">
        <v>0</v>
      </c>
      <c r="U11" s="287">
        <v>0</v>
      </c>
      <c r="V11" s="287">
        <v>0</v>
      </c>
      <c r="W11" s="287">
        <v>0</v>
      </c>
      <c r="X11" s="287">
        <v>0</v>
      </c>
      <c r="Y11" s="287">
        <v>0</v>
      </c>
      <c r="Z11" s="287">
        <v>0</v>
      </c>
      <c r="AA11" s="287">
        <v>0</v>
      </c>
      <c r="AB11" s="287">
        <v>0</v>
      </c>
      <c r="AC11" s="287">
        <v>0</v>
      </c>
      <c r="AD11" s="287">
        <v>0</v>
      </c>
      <c r="AE11" s="287">
        <v>0</v>
      </c>
      <c r="AF11" s="287">
        <v>0</v>
      </c>
      <c r="AG11" s="287">
        <v>0</v>
      </c>
      <c r="AH11" s="287">
        <v>0</v>
      </c>
      <c r="AI11" s="287">
        <v>0</v>
      </c>
      <c r="AJ11" s="287">
        <v>0</v>
      </c>
      <c r="AK11" s="287">
        <v>0</v>
      </c>
      <c r="AL11" s="287">
        <v>0</v>
      </c>
      <c r="AM11" s="287">
        <v>0</v>
      </c>
      <c r="AN11" s="287">
        <v>0</v>
      </c>
      <c r="AO11" s="287">
        <v>0</v>
      </c>
      <c r="AP11" s="287">
        <v>0</v>
      </c>
      <c r="AQ11" s="287">
        <v>0</v>
      </c>
      <c r="AR11" s="287">
        <v>0</v>
      </c>
      <c r="AS11" s="287">
        <v>0</v>
      </c>
      <c r="AT11" s="287">
        <v>0</v>
      </c>
      <c r="AU11" s="287">
        <v>0</v>
      </c>
      <c r="AV11" s="287">
        <v>0</v>
      </c>
      <c r="AW11" s="287">
        <v>0</v>
      </c>
      <c r="AX11" s="287">
        <v>0</v>
      </c>
      <c r="AY11" s="287">
        <v>0</v>
      </c>
      <c r="AZ11" s="287">
        <v>0</v>
      </c>
      <c r="BA11" s="287">
        <v>0</v>
      </c>
      <c r="BB11" s="287">
        <v>0</v>
      </c>
      <c r="BC11" s="287">
        <v>0</v>
      </c>
      <c r="BD11" s="287">
        <v>0</v>
      </c>
      <c r="BE11" s="287">
        <v>0</v>
      </c>
      <c r="BF11" s="287">
        <v>0</v>
      </c>
      <c r="BG11" s="287">
        <v>0</v>
      </c>
      <c r="BH11" s="287">
        <v>0</v>
      </c>
    </row>
    <row r="12" spans="2:61" s="274" customFormat="1" x14ac:dyDescent="0.2">
      <c r="B12" s="339"/>
      <c r="C12" s="134"/>
      <c r="D12" s="284" t="s">
        <v>85</v>
      </c>
      <c r="E12" s="289">
        <f t="shared" si="3"/>
        <v>34507596.469999999</v>
      </c>
      <c r="F12" s="287">
        <v>0</v>
      </c>
      <c r="G12" s="287">
        <v>191580.13999999998</v>
      </c>
      <c r="H12" s="287">
        <v>132736</v>
      </c>
      <c r="I12" s="287">
        <v>0</v>
      </c>
      <c r="J12" s="287">
        <v>0</v>
      </c>
      <c r="K12" s="287">
        <v>0</v>
      </c>
      <c r="L12" s="287">
        <v>0</v>
      </c>
      <c r="M12" s="287">
        <v>0</v>
      </c>
      <c r="N12" s="287">
        <v>0</v>
      </c>
      <c r="O12" s="287">
        <v>0</v>
      </c>
      <c r="P12" s="287">
        <v>0</v>
      </c>
      <c r="Q12" s="287">
        <v>0</v>
      </c>
      <c r="R12" s="287">
        <v>0</v>
      </c>
      <c r="S12" s="287">
        <v>0</v>
      </c>
      <c r="T12" s="287">
        <v>53227.97</v>
      </c>
      <c r="U12" s="287">
        <v>0</v>
      </c>
      <c r="V12" s="287">
        <v>0</v>
      </c>
      <c r="W12" s="287">
        <v>52702.44</v>
      </c>
      <c r="X12" s="287">
        <v>276469.65999999997</v>
      </c>
      <c r="Y12" s="287">
        <v>758939.1100000001</v>
      </c>
      <c r="Z12" s="287">
        <v>31924.93</v>
      </c>
      <c r="AA12" s="287">
        <v>33010016.219999999</v>
      </c>
      <c r="AB12" s="287">
        <v>0</v>
      </c>
      <c r="AC12" s="287">
        <v>0</v>
      </c>
      <c r="AD12" s="287">
        <v>0</v>
      </c>
      <c r="AE12" s="287">
        <v>0</v>
      </c>
      <c r="AF12" s="287">
        <v>0</v>
      </c>
      <c r="AG12" s="287">
        <v>0</v>
      </c>
      <c r="AH12" s="287">
        <v>0</v>
      </c>
      <c r="AI12" s="287">
        <v>0</v>
      </c>
      <c r="AJ12" s="287">
        <v>0</v>
      </c>
      <c r="AK12" s="287">
        <v>0</v>
      </c>
      <c r="AL12" s="287">
        <v>0</v>
      </c>
      <c r="AM12" s="287">
        <v>0</v>
      </c>
      <c r="AN12" s="287">
        <v>0</v>
      </c>
      <c r="AO12" s="287">
        <v>0</v>
      </c>
      <c r="AP12" s="287">
        <v>0</v>
      </c>
      <c r="AQ12" s="287">
        <v>0</v>
      </c>
      <c r="AR12" s="287">
        <v>0</v>
      </c>
      <c r="AS12" s="287">
        <v>0</v>
      </c>
      <c r="AT12" s="287">
        <v>0</v>
      </c>
      <c r="AU12" s="287">
        <v>0</v>
      </c>
      <c r="AV12" s="287">
        <v>0</v>
      </c>
      <c r="AW12" s="287">
        <v>0</v>
      </c>
      <c r="AX12" s="287">
        <v>0</v>
      </c>
      <c r="AY12" s="287">
        <v>0</v>
      </c>
      <c r="AZ12" s="287">
        <v>0</v>
      </c>
      <c r="BA12" s="287">
        <v>0</v>
      </c>
      <c r="BB12" s="287">
        <v>0</v>
      </c>
      <c r="BC12" s="287">
        <v>0</v>
      </c>
      <c r="BD12" s="287">
        <v>0</v>
      </c>
      <c r="BE12" s="287">
        <v>0</v>
      </c>
      <c r="BF12" s="287">
        <v>0</v>
      </c>
      <c r="BG12" s="287">
        <v>0</v>
      </c>
      <c r="BH12" s="287">
        <v>0</v>
      </c>
    </row>
    <row r="13" spans="2:61" s="274" customFormat="1" x14ac:dyDescent="0.2">
      <c r="B13" s="339"/>
      <c r="C13" s="134"/>
      <c r="D13" s="284" t="s">
        <v>146</v>
      </c>
      <c r="E13" s="289">
        <f t="shared" si="3"/>
        <v>214771.52</v>
      </c>
      <c r="F13" s="287">
        <v>0</v>
      </c>
      <c r="G13" s="287">
        <v>0</v>
      </c>
      <c r="H13" s="287">
        <v>0</v>
      </c>
      <c r="I13" s="287">
        <v>0</v>
      </c>
      <c r="J13" s="287">
        <v>0</v>
      </c>
      <c r="K13" s="287">
        <v>0</v>
      </c>
      <c r="L13" s="287">
        <v>0</v>
      </c>
      <c r="M13" s="287">
        <v>0</v>
      </c>
      <c r="N13" s="287">
        <v>0</v>
      </c>
      <c r="O13" s="287">
        <v>0</v>
      </c>
      <c r="P13" s="287">
        <v>0</v>
      </c>
      <c r="Q13" s="287">
        <v>0</v>
      </c>
      <c r="R13" s="287">
        <v>0</v>
      </c>
      <c r="S13" s="287">
        <v>0</v>
      </c>
      <c r="T13" s="287">
        <v>156717.82999999999</v>
      </c>
      <c r="U13" s="287">
        <v>0</v>
      </c>
      <c r="V13" s="287">
        <v>58053.69</v>
      </c>
      <c r="W13" s="287">
        <v>0</v>
      </c>
      <c r="X13" s="287">
        <v>0</v>
      </c>
      <c r="Y13" s="287">
        <v>0</v>
      </c>
      <c r="Z13" s="287">
        <v>0</v>
      </c>
      <c r="AA13" s="287">
        <v>0</v>
      </c>
      <c r="AB13" s="287">
        <v>0</v>
      </c>
      <c r="AC13" s="287">
        <v>0</v>
      </c>
      <c r="AD13" s="287">
        <v>0</v>
      </c>
      <c r="AE13" s="287">
        <v>0</v>
      </c>
      <c r="AF13" s="287">
        <v>0</v>
      </c>
      <c r="AG13" s="287">
        <v>0</v>
      </c>
      <c r="AH13" s="287">
        <v>0</v>
      </c>
      <c r="AI13" s="287">
        <v>0</v>
      </c>
      <c r="AJ13" s="287">
        <v>0</v>
      </c>
      <c r="AK13" s="287">
        <v>0</v>
      </c>
      <c r="AL13" s="287">
        <v>0</v>
      </c>
      <c r="AM13" s="287">
        <v>0</v>
      </c>
      <c r="AN13" s="287">
        <v>0</v>
      </c>
      <c r="AO13" s="287">
        <v>0</v>
      </c>
      <c r="AP13" s="287">
        <v>0</v>
      </c>
      <c r="AQ13" s="287">
        <v>0</v>
      </c>
      <c r="AR13" s="287">
        <v>0</v>
      </c>
      <c r="AS13" s="287">
        <v>0</v>
      </c>
      <c r="AT13" s="287">
        <v>0</v>
      </c>
      <c r="AU13" s="287">
        <v>0</v>
      </c>
      <c r="AV13" s="287">
        <v>0</v>
      </c>
      <c r="AW13" s="287">
        <v>0</v>
      </c>
      <c r="AX13" s="287">
        <v>0</v>
      </c>
      <c r="AY13" s="287">
        <v>0</v>
      </c>
      <c r="AZ13" s="287">
        <v>0</v>
      </c>
      <c r="BA13" s="287">
        <v>0</v>
      </c>
      <c r="BB13" s="287">
        <v>0</v>
      </c>
      <c r="BC13" s="287">
        <v>0</v>
      </c>
      <c r="BD13" s="287">
        <v>0</v>
      </c>
      <c r="BE13" s="287">
        <v>0</v>
      </c>
      <c r="BF13" s="287">
        <v>0</v>
      </c>
      <c r="BG13" s="287">
        <v>0</v>
      </c>
      <c r="BH13" s="287">
        <v>0</v>
      </c>
    </row>
    <row r="14" spans="2:61" s="274" customFormat="1" x14ac:dyDescent="0.2">
      <c r="B14" s="339"/>
      <c r="C14" s="134"/>
      <c r="D14" s="284" t="s">
        <v>91</v>
      </c>
      <c r="E14" s="289">
        <f t="shared" si="3"/>
        <v>0</v>
      </c>
      <c r="F14" s="287">
        <v>0</v>
      </c>
      <c r="G14" s="287">
        <v>0</v>
      </c>
      <c r="H14" s="287">
        <v>0</v>
      </c>
      <c r="I14" s="287">
        <v>0</v>
      </c>
      <c r="J14" s="287">
        <v>0</v>
      </c>
      <c r="K14" s="287">
        <v>0</v>
      </c>
      <c r="L14" s="287">
        <v>0</v>
      </c>
      <c r="M14" s="287">
        <v>0</v>
      </c>
      <c r="N14" s="287">
        <v>0</v>
      </c>
      <c r="O14" s="287">
        <v>0</v>
      </c>
      <c r="P14" s="287">
        <v>0</v>
      </c>
      <c r="Q14" s="287">
        <v>0</v>
      </c>
      <c r="R14" s="287">
        <v>0</v>
      </c>
      <c r="S14" s="287">
        <v>0</v>
      </c>
      <c r="T14" s="287">
        <v>0</v>
      </c>
      <c r="U14" s="287">
        <v>0</v>
      </c>
      <c r="V14" s="287">
        <v>0</v>
      </c>
      <c r="W14" s="287">
        <v>0</v>
      </c>
      <c r="X14" s="287">
        <v>0</v>
      </c>
      <c r="Y14" s="287">
        <v>0</v>
      </c>
      <c r="Z14" s="287">
        <v>0</v>
      </c>
      <c r="AA14" s="287">
        <v>0</v>
      </c>
      <c r="AB14" s="287">
        <v>0</v>
      </c>
      <c r="AC14" s="287">
        <v>0</v>
      </c>
      <c r="AD14" s="287">
        <v>0</v>
      </c>
      <c r="AE14" s="287">
        <v>0</v>
      </c>
      <c r="AF14" s="287">
        <v>0</v>
      </c>
      <c r="AG14" s="287">
        <v>0</v>
      </c>
      <c r="AH14" s="287">
        <v>0</v>
      </c>
      <c r="AI14" s="287">
        <v>0</v>
      </c>
      <c r="AJ14" s="287">
        <v>0</v>
      </c>
      <c r="AK14" s="287">
        <v>0</v>
      </c>
      <c r="AL14" s="287">
        <v>0</v>
      </c>
      <c r="AM14" s="287">
        <v>0</v>
      </c>
      <c r="AN14" s="287">
        <v>0</v>
      </c>
      <c r="AO14" s="287">
        <v>0</v>
      </c>
      <c r="AP14" s="287">
        <v>0</v>
      </c>
      <c r="AQ14" s="287">
        <v>0</v>
      </c>
      <c r="AR14" s="287">
        <v>0</v>
      </c>
      <c r="AS14" s="287">
        <v>0</v>
      </c>
      <c r="AT14" s="287">
        <v>0</v>
      </c>
      <c r="AU14" s="287">
        <v>0</v>
      </c>
      <c r="AV14" s="287">
        <v>0</v>
      </c>
      <c r="AW14" s="287">
        <v>0</v>
      </c>
      <c r="AX14" s="287">
        <v>0</v>
      </c>
      <c r="AY14" s="287">
        <v>0</v>
      </c>
      <c r="AZ14" s="287">
        <v>0</v>
      </c>
      <c r="BA14" s="287">
        <v>0</v>
      </c>
      <c r="BB14" s="287">
        <v>0</v>
      </c>
      <c r="BC14" s="287">
        <v>0</v>
      </c>
      <c r="BD14" s="287">
        <v>0</v>
      </c>
      <c r="BE14" s="287">
        <v>0</v>
      </c>
      <c r="BF14" s="287">
        <v>0</v>
      </c>
      <c r="BG14" s="287">
        <v>0</v>
      </c>
      <c r="BH14" s="287">
        <v>0</v>
      </c>
    </row>
    <row r="15" spans="2:61" s="274" customFormat="1" x14ac:dyDescent="0.2">
      <c r="B15" s="339"/>
      <c r="C15" s="134"/>
      <c r="D15" s="134" t="s">
        <v>87</v>
      </c>
      <c r="E15" s="289">
        <f t="shared" si="3"/>
        <v>50698668.719999999</v>
      </c>
      <c r="F15" s="288">
        <f t="shared" ref="F15:AK15" si="4">SUM(F9:F14)</f>
        <v>15976300.73</v>
      </c>
      <c r="G15" s="288">
        <f t="shared" si="4"/>
        <v>191580.13999999998</v>
      </c>
      <c r="H15" s="288">
        <f t="shared" si="4"/>
        <v>132736</v>
      </c>
      <c r="I15" s="288">
        <f t="shared" si="4"/>
        <v>0</v>
      </c>
      <c r="J15" s="288">
        <f t="shared" si="4"/>
        <v>0</v>
      </c>
      <c r="K15" s="288">
        <f t="shared" si="4"/>
        <v>0</v>
      </c>
      <c r="L15" s="288">
        <f t="shared" si="4"/>
        <v>0</v>
      </c>
      <c r="M15" s="288">
        <f t="shared" si="4"/>
        <v>0</v>
      </c>
      <c r="N15" s="288">
        <f t="shared" si="4"/>
        <v>0</v>
      </c>
      <c r="O15" s="288">
        <f t="shared" si="4"/>
        <v>0</v>
      </c>
      <c r="P15" s="288">
        <f t="shared" si="4"/>
        <v>0</v>
      </c>
      <c r="Q15" s="288">
        <f t="shared" si="4"/>
        <v>0</v>
      </c>
      <c r="R15" s="288">
        <f t="shared" si="4"/>
        <v>0</v>
      </c>
      <c r="S15" s="288">
        <f t="shared" si="4"/>
        <v>0</v>
      </c>
      <c r="T15" s="288">
        <f t="shared" si="4"/>
        <v>209945.8</v>
      </c>
      <c r="U15" s="288">
        <f t="shared" si="4"/>
        <v>0</v>
      </c>
      <c r="V15" s="288">
        <f t="shared" si="4"/>
        <v>58053.69</v>
      </c>
      <c r="W15" s="288">
        <f t="shared" si="4"/>
        <v>52702.44</v>
      </c>
      <c r="X15" s="288">
        <f t="shared" si="4"/>
        <v>276469.65999999997</v>
      </c>
      <c r="Y15" s="288">
        <f t="shared" si="4"/>
        <v>758939.1100000001</v>
      </c>
      <c r="Z15" s="288">
        <f t="shared" si="4"/>
        <v>31924.93</v>
      </c>
      <c r="AA15" s="288">
        <f t="shared" si="4"/>
        <v>33010016.219999999</v>
      </c>
      <c r="AB15" s="288">
        <f t="shared" si="4"/>
        <v>0</v>
      </c>
      <c r="AC15" s="288">
        <f t="shared" si="4"/>
        <v>0</v>
      </c>
      <c r="AD15" s="288">
        <f t="shared" si="4"/>
        <v>0</v>
      </c>
      <c r="AE15" s="288">
        <f t="shared" si="4"/>
        <v>0</v>
      </c>
      <c r="AF15" s="288">
        <f t="shared" si="4"/>
        <v>0</v>
      </c>
      <c r="AG15" s="288">
        <f t="shared" si="4"/>
        <v>0</v>
      </c>
      <c r="AH15" s="288">
        <f t="shared" si="4"/>
        <v>0</v>
      </c>
      <c r="AI15" s="288">
        <f t="shared" si="4"/>
        <v>0</v>
      </c>
      <c r="AJ15" s="288">
        <f t="shared" si="4"/>
        <v>0</v>
      </c>
      <c r="AK15" s="288">
        <f t="shared" si="4"/>
        <v>0</v>
      </c>
      <c r="AL15" s="288">
        <f t="shared" ref="AL15:BH15" si="5">SUM(AL9:AL14)</f>
        <v>0</v>
      </c>
      <c r="AM15" s="288">
        <f t="shared" si="5"/>
        <v>0</v>
      </c>
      <c r="AN15" s="288">
        <f t="shared" si="5"/>
        <v>0</v>
      </c>
      <c r="AO15" s="288">
        <f t="shared" si="5"/>
        <v>0</v>
      </c>
      <c r="AP15" s="288">
        <f t="shared" si="5"/>
        <v>0</v>
      </c>
      <c r="AQ15" s="288">
        <f t="shared" si="5"/>
        <v>0</v>
      </c>
      <c r="AR15" s="288">
        <f t="shared" si="5"/>
        <v>0</v>
      </c>
      <c r="AS15" s="288">
        <f t="shared" si="5"/>
        <v>0</v>
      </c>
      <c r="AT15" s="288">
        <f t="shared" si="5"/>
        <v>0</v>
      </c>
      <c r="AU15" s="288">
        <f t="shared" si="5"/>
        <v>0</v>
      </c>
      <c r="AV15" s="288">
        <f t="shared" si="5"/>
        <v>0</v>
      </c>
      <c r="AW15" s="288">
        <f t="shared" si="5"/>
        <v>0</v>
      </c>
      <c r="AX15" s="288">
        <f t="shared" si="5"/>
        <v>0</v>
      </c>
      <c r="AY15" s="288">
        <f t="shared" si="5"/>
        <v>0</v>
      </c>
      <c r="AZ15" s="288">
        <f t="shared" si="5"/>
        <v>0</v>
      </c>
      <c r="BA15" s="288">
        <f t="shared" si="5"/>
        <v>0</v>
      </c>
      <c r="BB15" s="288">
        <f t="shared" si="5"/>
        <v>0</v>
      </c>
      <c r="BC15" s="288">
        <f t="shared" si="5"/>
        <v>0</v>
      </c>
      <c r="BD15" s="288">
        <f t="shared" si="5"/>
        <v>0</v>
      </c>
      <c r="BE15" s="288">
        <f t="shared" si="5"/>
        <v>0</v>
      </c>
      <c r="BF15" s="288">
        <f t="shared" si="5"/>
        <v>0</v>
      </c>
      <c r="BG15" s="288">
        <f t="shared" si="5"/>
        <v>0</v>
      </c>
      <c r="BH15" s="288">
        <f t="shared" si="5"/>
        <v>0</v>
      </c>
    </row>
    <row r="16" spans="2:61" s="274" customFormat="1" x14ac:dyDescent="0.2">
      <c r="B16" s="339" t="s">
        <v>404</v>
      </c>
      <c r="C16" s="205" t="s">
        <v>201</v>
      </c>
      <c r="D16" s="283"/>
      <c r="E16" s="285"/>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row>
    <row r="17" spans="2:60" s="274" customFormat="1" ht="25.5" x14ac:dyDescent="0.2">
      <c r="B17" s="339"/>
      <c r="C17" s="134"/>
      <c r="D17" s="284" t="s">
        <v>202</v>
      </c>
      <c r="E17" s="285"/>
      <c r="F17" s="287">
        <v>0</v>
      </c>
      <c r="G17" s="287">
        <v>0</v>
      </c>
      <c r="H17" s="287">
        <v>0</v>
      </c>
      <c r="I17" s="287">
        <v>0</v>
      </c>
      <c r="J17" s="287">
        <v>0</v>
      </c>
      <c r="K17" s="287">
        <v>0</v>
      </c>
      <c r="L17" s="287">
        <v>0</v>
      </c>
      <c r="M17" s="287">
        <v>0</v>
      </c>
      <c r="N17" s="287">
        <v>0</v>
      </c>
      <c r="O17" s="287">
        <v>0</v>
      </c>
      <c r="P17" s="287">
        <v>0</v>
      </c>
      <c r="Q17" s="287">
        <v>0</v>
      </c>
      <c r="R17" s="287">
        <v>0</v>
      </c>
      <c r="S17" s="287">
        <v>0</v>
      </c>
      <c r="T17" s="287">
        <v>0</v>
      </c>
      <c r="U17" s="287">
        <v>0</v>
      </c>
      <c r="V17" s="287">
        <v>0</v>
      </c>
      <c r="W17" s="287">
        <v>0</v>
      </c>
      <c r="X17" s="287">
        <v>0</v>
      </c>
      <c r="Y17" s="287">
        <v>0</v>
      </c>
      <c r="Z17" s="287">
        <v>0</v>
      </c>
      <c r="AA17" s="287">
        <v>0</v>
      </c>
      <c r="AB17" s="287">
        <v>0</v>
      </c>
      <c r="AC17" s="287">
        <v>0</v>
      </c>
      <c r="AD17" s="287">
        <v>0</v>
      </c>
      <c r="AE17" s="287">
        <v>0</v>
      </c>
      <c r="AF17" s="287">
        <v>0</v>
      </c>
      <c r="AG17" s="287">
        <v>0</v>
      </c>
      <c r="AH17" s="287">
        <v>0</v>
      </c>
      <c r="AI17" s="287">
        <v>0</v>
      </c>
      <c r="AJ17" s="287">
        <v>0</v>
      </c>
      <c r="AK17" s="287">
        <v>0</v>
      </c>
      <c r="AL17" s="287">
        <v>0</v>
      </c>
      <c r="AM17" s="287">
        <v>0</v>
      </c>
      <c r="AN17" s="287">
        <v>0</v>
      </c>
      <c r="AO17" s="287">
        <v>0</v>
      </c>
      <c r="AP17" s="287">
        <v>0</v>
      </c>
      <c r="AQ17" s="287">
        <v>0</v>
      </c>
      <c r="AR17" s="287">
        <v>0</v>
      </c>
      <c r="AS17" s="287">
        <v>0</v>
      </c>
      <c r="AT17" s="287">
        <v>0</v>
      </c>
      <c r="AU17" s="287">
        <v>0</v>
      </c>
      <c r="AV17" s="287">
        <v>0</v>
      </c>
      <c r="AW17" s="287">
        <v>0</v>
      </c>
      <c r="AX17" s="287">
        <v>0</v>
      </c>
      <c r="AY17" s="287">
        <v>0</v>
      </c>
      <c r="AZ17" s="287">
        <v>0</v>
      </c>
      <c r="BA17" s="287">
        <v>0</v>
      </c>
      <c r="BB17" s="287">
        <v>0</v>
      </c>
      <c r="BC17" s="287">
        <v>0</v>
      </c>
      <c r="BD17" s="287">
        <v>0</v>
      </c>
      <c r="BE17" s="287">
        <v>0</v>
      </c>
      <c r="BF17" s="287">
        <v>0</v>
      </c>
      <c r="BG17" s="287">
        <v>0</v>
      </c>
      <c r="BH17" s="287">
        <v>0</v>
      </c>
    </row>
    <row r="18" spans="2:60" s="274" customFormat="1" x14ac:dyDescent="0.2">
      <c r="B18" s="339"/>
      <c r="C18" s="134"/>
      <c r="D18" s="284" t="s">
        <v>85</v>
      </c>
      <c r="E18" s="289">
        <f t="shared" si="3"/>
        <v>674250.67331300792</v>
      </c>
      <c r="F18" s="287">
        <v>0</v>
      </c>
      <c r="G18" s="287">
        <v>0</v>
      </c>
      <c r="H18" s="287">
        <v>0</v>
      </c>
      <c r="I18" s="287">
        <v>0</v>
      </c>
      <c r="J18" s="287">
        <v>0</v>
      </c>
      <c r="K18" s="287">
        <v>0</v>
      </c>
      <c r="L18" s="287">
        <v>0</v>
      </c>
      <c r="M18" s="287">
        <v>0</v>
      </c>
      <c r="N18" s="287">
        <v>0</v>
      </c>
      <c r="O18" s="287">
        <v>0</v>
      </c>
      <c r="P18" s="287">
        <v>31274.893760553034</v>
      </c>
      <c r="Q18" s="287">
        <v>1529.447942257912</v>
      </c>
      <c r="R18" s="287">
        <v>1140.4295759910974</v>
      </c>
      <c r="S18" s="287">
        <v>52766.247214669536</v>
      </c>
      <c r="T18" s="287">
        <v>19244.584445906334</v>
      </c>
      <c r="U18" s="287">
        <v>15018.070405264862</v>
      </c>
      <c r="V18" s="287">
        <v>10803.344998689574</v>
      </c>
      <c r="W18" s="287">
        <v>59127.512865173667</v>
      </c>
      <c r="X18" s="287">
        <v>100414.89067859019</v>
      </c>
      <c r="Y18" s="287">
        <v>62759.51347272862</v>
      </c>
      <c r="Z18" s="287">
        <v>96096.005936483038</v>
      </c>
      <c r="AA18" s="287">
        <v>224075.73201670003</v>
      </c>
      <c r="AB18" s="287">
        <v>0</v>
      </c>
      <c r="AC18" s="287">
        <v>0</v>
      </c>
      <c r="AD18" s="287">
        <v>0</v>
      </c>
      <c r="AE18" s="287">
        <v>0</v>
      </c>
      <c r="AF18" s="287">
        <v>0</v>
      </c>
      <c r="AG18" s="287">
        <v>0</v>
      </c>
      <c r="AH18" s="287">
        <v>0</v>
      </c>
      <c r="AI18" s="287">
        <v>0</v>
      </c>
      <c r="AJ18" s="287">
        <v>0</v>
      </c>
      <c r="AK18" s="287">
        <v>0</v>
      </c>
      <c r="AL18" s="287">
        <v>0</v>
      </c>
      <c r="AM18" s="287">
        <v>0</v>
      </c>
      <c r="AN18" s="287">
        <v>0</v>
      </c>
      <c r="AO18" s="287">
        <v>0</v>
      </c>
      <c r="AP18" s="287">
        <v>0</v>
      </c>
      <c r="AQ18" s="287">
        <v>0</v>
      </c>
      <c r="AR18" s="287">
        <v>0</v>
      </c>
      <c r="AS18" s="287">
        <v>0</v>
      </c>
      <c r="AT18" s="287">
        <v>0</v>
      </c>
      <c r="AU18" s="287">
        <v>0</v>
      </c>
      <c r="AV18" s="287">
        <v>0</v>
      </c>
      <c r="AW18" s="287">
        <v>0</v>
      </c>
      <c r="AX18" s="287">
        <v>0</v>
      </c>
      <c r="AY18" s="287">
        <v>0</v>
      </c>
      <c r="AZ18" s="287">
        <v>0</v>
      </c>
      <c r="BA18" s="287">
        <v>0</v>
      </c>
      <c r="BB18" s="287">
        <v>0</v>
      </c>
      <c r="BC18" s="287">
        <v>0</v>
      </c>
      <c r="BD18" s="287">
        <v>0</v>
      </c>
      <c r="BE18" s="287">
        <v>0</v>
      </c>
      <c r="BF18" s="287">
        <v>0</v>
      </c>
      <c r="BG18" s="287">
        <v>0</v>
      </c>
      <c r="BH18" s="287">
        <v>0</v>
      </c>
    </row>
    <row r="19" spans="2:60" s="274" customFormat="1" x14ac:dyDescent="0.2">
      <c r="B19" s="339"/>
      <c r="C19" s="134"/>
      <c r="D19" s="284" t="s">
        <v>146</v>
      </c>
      <c r="E19" s="289">
        <f t="shared" si="3"/>
        <v>0</v>
      </c>
      <c r="F19" s="287">
        <v>0</v>
      </c>
      <c r="G19" s="287">
        <v>0</v>
      </c>
      <c r="H19" s="287">
        <v>0</v>
      </c>
      <c r="I19" s="287">
        <v>0</v>
      </c>
      <c r="J19" s="287">
        <v>0</v>
      </c>
      <c r="K19" s="287">
        <v>0</v>
      </c>
      <c r="L19" s="287">
        <v>0</v>
      </c>
      <c r="M19" s="287">
        <v>0</v>
      </c>
      <c r="N19" s="287">
        <v>0</v>
      </c>
      <c r="O19" s="287">
        <v>0</v>
      </c>
      <c r="P19" s="287">
        <v>0</v>
      </c>
      <c r="Q19" s="287">
        <v>0</v>
      </c>
      <c r="R19" s="287">
        <v>0</v>
      </c>
      <c r="S19" s="287">
        <v>0</v>
      </c>
      <c r="T19" s="287">
        <v>0</v>
      </c>
      <c r="U19" s="287">
        <v>0</v>
      </c>
      <c r="V19" s="287">
        <v>0</v>
      </c>
      <c r="W19" s="287">
        <v>0</v>
      </c>
      <c r="X19" s="287">
        <v>0</v>
      </c>
      <c r="Y19" s="287">
        <v>0</v>
      </c>
      <c r="Z19" s="287">
        <v>0</v>
      </c>
      <c r="AA19" s="287">
        <v>0</v>
      </c>
      <c r="AB19" s="287">
        <v>0</v>
      </c>
      <c r="AC19" s="287">
        <v>0</v>
      </c>
      <c r="AD19" s="287">
        <v>0</v>
      </c>
      <c r="AE19" s="287">
        <v>0</v>
      </c>
      <c r="AF19" s="287">
        <v>0</v>
      </c>
      <c r="AG19" s="287">
        <v>0</v>
      </c>
      <c r="AH19" s="287">
        <v>0</v>
      </c>
      <c r="AI19" s="287">
        <v>0</v>
      </c>
      <c r="AJ19" s="287">
        <v>0</v>
      </c>
      <c r="AK19" s="287">
        <v>0</v>
      </c>
      <c r="AL19" s="287">
        <v>0</v>
      </c>
      <c r="AM19" s="287">
        <v>0</v>
      </c>
      <c r="AN19" s="287">
        <v>0</v>
      </c>
      <c r="AO19" s="287">
        <v>0</v>
      </c>
      <c r="AP19" s="287">
        <v>0</v>
      </c>
      <c r="AQ19" s="287">
        <v>0</v>
      </c>
      <c r="AR19" s="287">
        <v>0</v>
      </c>
      <c r="AS19" s="287">
        <v>0</v>
      </c>
      <c r="AT19" s="287">
        <v>0</v>
      </c>
      <c r="AU19" s="287">
        <v>0</v>
      </c>
      <c r="AV19" s="287">
        <v>0</v>
      </c>
      <c r="AW19" s="287">
        <v>0</v>
      </c>
      <c r="AX19" s="287">
        <v>0</v>
      </c>
      <c r="AY19" s="287">
        <v>0</v>
      </c>
      <c r="AZ19" s="287">
        <v>0</v>
      </c>
      <c r="BA19" s="287">
        <v>0</v>
      </c>
      <c r="BB19" s="287">
        <v>0</v>
      </c>
      <c r="BC19" s="287">
        <v>0</v>
      </c>
      <c r="BD19" s="287">
        <v>0</v>
      </c>
      <c r="BE19" s="287">
        <v>0</v>
      </c>
      <c r="BF19" s="287">
        <v>0</v>
      </c>
      <c r="BG19" s="287">
        <v>0</v>
      </c>
      <c r="BH19" s="287">
        <v>0</v>
      </c>
    </row>
    <row r="20" spans="2:60" s="274" customFormat="1" x14ac:dyDescent="0.2">
      <c r="B20" s="339"/>
      <c r="C20" s="134"/>
      <c r="D20" s="284" t="s">
        <v>91</v>
      </c>
      <c r="E20" s="289">
        <f t="shared" si="3"/>
        <v>0</v>
      </c>
      <c r="F20" s="287">
        <v>0</v>
      </c>
      <c r="G20" s="287">
        <v>0</v>
      </c>
      <c r="H20" s="287">
        <v>0</v>
      </c>
      <c r="I20" s="287">
        <v>0</v>
      </c>
      <c r="J20" s="287">
        <v>0</v>
      </c>
      <c r="K20" s="287">
        <v>0</v>
      </c>
      <c r="L20" s="287">
        <v>0</v>
      </c>
      <c r="M20" s="287">
        <v>0</v>
      </c>
      <c r="N20" s="287">
        <v>0</v>
      </c>
      <c r="O20" s="287">
        <v>0</v>
      </c>
      <c r="P20" s="287">
        <v>0</v>
      </c>
      <c r="Q20" s="287">
        <v>0</v>
      </c>
      <c r="R20" s="287">
        <v>0</v>
      </c>
      <c r="S20" s="287">
        <v>0</v>
      </c>
      <c r="T20" s="287">
        <v>0</v>
      </c>
      <c r="U20" s="287">
        <v>0</v>
      </c>
      <c r="V20" s="287">
        <v>0</v>
      </c>
      <c r="W20" s="287">
        <v>0</v>
      </c>
      <c r="X20" s="287">
        <v>0</v>
      </c>
      <c r="Y20" s="287">
        <v>0</v>
      </c>
      <c r="Z20" s="287">
        <v>0</v>
      </c>
      <c r="AA20" s="287">
        <v>0</v>
      </c>
      <c r="AB20" s="287">
        <v>0</v>
      </c>
      <c r="AC20" s="287">
        <v>0</v>
      </c>
      <c r="AD20" s="287">
        <v>0</v>
      </c>
      <c r="AE20" s="287">
        <v>0</v>
      </c>
      <c r="AF20" s="287">
        <v>0</v>
      </c>
      <c r="AG20" s="287">
        <v>0</v>
      </c>
      <c r="AH20" s="287">
        <v>0</v>
      </c>
      <c r="AI20" s="287">
        <v>0</v>
      </c>
      <c r="AJ20" s="287">
        <v>0</v>
      </c>
      <c r="AK20" s="287">
        <v>0</v>
      </c>
      <c r="AL20" s="287">
        <v>0</v>
      </c>
      <c r="AM20" s="287">
        <v>0</v>
      </c>
      <c r="AN20" s="287">
        <v>0</v>
      </c>
      <c r="AO20" s="287">
        <v>0</v>
      </c>
      <c r="AP20" s="287">
        <v>0</v>
      </c>
      <c r="AQ20" s="287">
        <v>0</v>
      </c>
      <c r="AR20" s="287">
        <v>0</v>
      </c>
      <c r="AS20" s="287">
        <v>0</v>
      </c>
      <c r="AT20" s="287">
        <v>0</v>
      </c>
      <c r="AU20" s="287">
        <v>0</v>
      </c>
      <c r="AV20" s="287">
        <v>0</v>
      </c>
      <c r="AW20" s="287">
        <v>0</v>
      </c>
      <c r="AX20" s="287">
        <v>0</v>
      </c>
      <c r="AY20" s="287">
        <v>0</v>
      </c>
      <c r="AZ20" s="287">
        <v>0</v>
      </c>
      <c r="BA20" s="287">
        <v>0</v>
      </c>
      <c r="BB20" s="287">
        <v>0</v>
      </c>
      <c r="BC20" s="287">
        <v>0</v>
      </c>
      <c r="BD20" s="287">
        <v>0</v>
      </c>
      <c r="BE20" s="287">
        <v>0</v>
      </c>
      <c r="BF20" s="287">
        <v>0</v>
      </c>
      <c r="BG20" s="287">
        <v>0</v>
      </c>
      <c r="BH20" s="287">
        <v>0</v>
      </c>
    </row>
    <row r="21" spans="2:60" s="274" customFormat="1" x14ac:dyDescent="0.2">
      <c r="B21" s="339"/>
      <c r="C21" s="134"/>
      <c r="D21" s="134" t="s">
        <v>87</v>
      </c>
      <c r="E21" s="289">
        <f>SUM(F21:BH21)</f>
        <v>674250.67331300792</v>
      </c>
      <c r="F21" s="288">
        <f t="shared" ref="F21:AK21" si="6">SUM(F17:F20)</f>
        <v>0</v>
      </c>
      <c r="G21" s="288">
        <f t="shared" si="6"/>
        <v>0</v>
      </c>
      <c r="H21" s="288">
        <f t="shared" si="6"/>
        <v>0</v>
      </c>
      <c r="I21" s="288">
        <f t="shared" si="6"/>
        <v>0</v>
      </c>
      <c r="J21" s="288">
        <f t="shared" si="6"/>
        <v>0</v>
      </c>
      <c r="K21" s="288">
        <f t="shared" si="6"/>
        <v>0</v>
      </c>
      <c r="L21" s="288">
        <f t="shared" si="6"/>
        <v>0</v>
      </c>
      <c r="M21" s="288">
        <f t="shared" si="6"/>
        <v>0</v>
      </c>
      <c r="N21" s="288">
        <f t="shared" si="6"/>
        <v>0</v>
      </c>
      <c r="O21" s="288">
        <f t="shared" si="6"/>
        <v>0</v>
      </c>
      <c r="P21" s="288">
        <f t="shared" si="6"/>
        <v>31274.893760553034</v>
      </c>
      <c r="Q21" s="288">
        <f t="shared" si="6"/>
        <v>1529.447942257912</v>
      </c>
      <c r="R21" s="288">
        <f t="shared" si="6"/>
        <v>1140.4295759910974</v>
      </c>
      <c r="S21" s="288">
        <f t="shared" si="6"/>
        <v>52766.247214669536</v>
      </c>
      <c r="T21" s="288">
        <f t="shared" si="6"/>
        <v>19244.584445906334</v>
      </c>
      <c r="U21" s="288">
        <f t="shared" si="6"/>
        <v>15018.070405264862</v>
      </c>
      <c r="V21" s="288">
        <f t="shared" si="6"/>
        <v>10803.344998689574</v>
      </c>
      <c r="W21" s="288">
        <f t="shared" si="6"/>
        <v>59127.512865173667</v>
      </c>
      <c r="X21" s="288">
        <f t="shared" si="6"/>
        <v>100414.89067859019</v>
      </c>
      <c r="Y21" s="288">
        <f t="shared" si="6"/>
        <v>62759.51347272862</v>
      </c>
      <c r="Z21" s="288">
        <f t="shared" si="6"/>
        <v>96096.005936483038</v>
      </c>
      <c r="AA21" s="288">
        <f t="shared" si="6"/>
        <v>224075.73201670003</v>
      </c>
      <c r="AB21" s="288">
        <f t="shared" si="6"/>
        <v>0</v>
      </c>
      <c r="AC21" s="288">
        <f t="shared" si="6"/>
        <v>0</v>
      </c>
      <c r="AD21" s="288">
        <f t="shared" si="6"/>
        <v>0</v>
      </c>
      <c r="AE21" s="288">
        <f t="shared" si="6"/>
        <v>0</v>
      </c>
      <c r="AF21" s="288">
        <f t="shared" si="6"/>
        <v>0</v>
      </c>
      <c r="AG21" s="288">
        <f t="shared" si="6"/>
        <v>0</v>
      </c>
      <c r="AH21" s="288">
        <f t="shared" si="6"/>
        <v>0</v>
      </c>
      <c r="AI21" s="288">
        <f t="shared" si="6"/>
        <v>0</v>
      </c>
      <c r="AJ21" s="288">
        <f t="shared" si="6"/>
        <v>0</v>
      </c>
      <c r="AK21" s="288">
        <f t="shared" si="6"/>
        <v>0</v>
      </c>
      <c r="AL21" s="288">
        <f t="shared" ref="AL21:BH21" si="7">SUM(AL17:AL20)</f>
        <v>0</v>
      </c>
      <c r="AM21" s="288">
        <f t="shared" si="7"/>
        <v>0</v>
      </c>
      <c r="AN21" s="288">
        <f t="shared" si="7"/>
        <v>0</v>
      </c>
      <c r="AO21" s="288">
        <f t="shared" si="7"/>
        <v>0</v>
      </c>
      <c r="AP21" s="288">
        <f t="shared" si="7"/>
        <v>0</v>
      </c>
      <c r="AQ21" s="288">
        <f t="shared" si="7"/>
        <v>0</v>
      </c>
      <c r="AR21" s="288">
        <f t="shared" si="7"/>
        <v>0</v>
      </c>
      <c r="AS21" s="288">
        <f t="shared" si="7"/>
        <v>0</v>
      </c>
      <c r="AT21" s="288">
        <f t="shared" si="7"/>
        <v>0</v>
      </c>
      <c r="AU21" s="288">
        <f t="shared" si="7"/>
        <v>0</v>
      </c>
      <c r="AV21" s="288">
        <f t="shared" si="7"/>
        <v>0</v>
      </c>
      <c r="AW21" s="288">
        <f t="shared" si="7"/>
        <v>0</v>
      </c>
      <c r="AX21" s="288">
        <f t="shared" si="7"/>
        <v>0</v>
      </c>
      <c r="AY21" s="288">
        <f t="shared" si="7"/>
        <v>0</v>
      </c>
      <c r="AZ21" s="288">
        <f t="shared" si="7"/>
        <v>0</v>
      </c>
      <c r="BA21" s="288">
        <f t="shared" si="7"/>
        <v>0</v>
      </c>
      <c r="BB21" s="288">
        <f t="shared" si="7"/>
        <v>0</v>
      </c>
      <c r="BC21" s="288">
        <f t="shared" si="7"/>
        <v>0</v>
      </c>
      <c r="BD21" s="288">
        <f t="shared" si="7"/>
        <v>0</v>
      </c>
      <c r="BE21" s="288">
        <f t="shared" si="7"/>
        <v>0</v>
      </c>
      <c r="BF21" s="288">
        <f t="shared" si="7"/>
        <v>0</v>
      </c>
      <c r="BG21" s="288">
        <f t="shared" si="7"/>
        <v>0</v>
      </c>
      <c r="BH21" s="288">
        <f t="shared" si="7"/>
        <v>0</v>
      </c>
    </row>
    <row r="22" spans="2:60" s="274" customFormat="1" x14ac:dyDescent="0.2">
      <c r="B22" s="339"/>
      <c r="C22" s="134"/>
      <c r="D22" s="134" t="s">
        <v>111</v>
      </c>
      <c r="E22" s="289">
        <f>E15+E21</f>
        <v>51372919.393313006</v>
      </c>
      <c r="F22" s="289">
        <f t="shared" ref="F22:BH22" si="8">F15+F21</f>
        <v>15976300.73</v>
      </c>
      <c r="G22" s="289">
        <f t="shared" si="8"/>
        <v>191580.13999999998</v>
      </c>
      <c r="H22" s="289">
        <f t="shared" si="8"/>
        <v>132736</v>
      </c>
      <c r="I22" s="289">
        <f t="shared" si="8"/>
        <v>0</v>
      </c>
      <c r="J22" s="289">
        <f t="shared" si="8"/>
        <v>0</v>
      </c>
      <c r="K22" s="289">
        <f t="shared" si="8"/>
        <v>0</v>
      </c>
      <c r="L22" s="289">
        <f t="shared" si="8"/>
        <v>0</v>
      </c>
      <c r="M22" s="289">
        <f t="shared" si="8"/>
        <v>0</v>
      </c>
      <c r="N22" s="289">
        <f t="shared" si="8"/>
        <v>0</v>
      </c>
      <c r="O22" s="289">
        <f t="shared" si="8"/>
        <v>0</v>
      </c>
      <c r="P22" s="289">
        <f t="shared" si="8"/>
        <v>31274.893760553034</v>
      </c>
      <c r="Q22" s="289">
        <f t="shared" si="8"/>
        <v>1529.447942257912</v>
      </c>
      <c r="R22" s="289">
        <f t="shared" si="8"/>
        <v>1140.4295759910974</v>
      </c>
      <c r="S22" s="289">
        <f t="shared" si="8"/>
        <v>52766.247214669536</v>
      </c>
      <c r="T22" s="289">
        <f t="shared" si="8"/>
        <v>229190.38444590633</v>
      </c>
      <c r="U22" s="289">
        <f t="shared" si="8"/>
        <v>15018.070405264862</v>
      </c>
      <c r="V22" s="289">
        <f t="shared" si="8"/>
        <v>68857.034998689574</v>
      </c>
      <c r="W22" s="289">
        <f t="shared" si="8"/>
        <v>111829.95286517366</v>
      </c>
      <c r="X22" s="289">
        <f t="shared" si="8"/>
        <v>376884.5506785902</v>
      </c>
      <c r="Y22" s="289">
        <f t="shared" si="8"/>
        <v>821698.62347272877</v>
      </c>
      <c r="Z22" s="289">
        <f t="shared" si="8"/>
        <v>128020.93593648303</v>
      </c>
      <c r="AA22" s="289">
        <f t="shared" si="8"/>
        <v>33234091.9520167</v>
      </c>
      <c r="AB22" s="289">
        <f t="shared" si="8"/>
        <v>0</v>
      </c>
      <c r="AC22" s="289">
        <f t="shared" si="8"/>
        <v>0</v>
      </c>
      <c r="AD22" s="289">
        <f t="shared" si="8"/>
        <v>0</v>
      </c>
      <c r="AE22" s="289">
        <f t="shared" si="8"/>
        <v>0</v>
      </c>
      <c r="AF22" s="289">
        <f t="shared" si="8"/>
        <v>0</v>
      </c>
      <c r="AG22" s="289">
        <f t="shared" si="8"/>
        <v>0</v>
      </c>
      <c r="AH22" s="289">
        <f t="shared" si="8"/>
        <v>0</v>
      </c>
      <c r="AI22" s="289">
        <f t="shared" si="8"/>
        <v>0</v>
      </c>
      <c r="AJ22" s="289">
        <f t="shared" si="8"/>
        <v>0</v>
      </c>
      <c r="AK22" s="289">
        <f t="shared" si="8"/>
        <v>0</v>
      </c>
      <c r="AL22" s="289">
        <f t="shared" si="8"/>
        <v>0</v>
      </c>
      <c r="AM22" s="289">
        <f t="shared" si="8"/>
        <v>0</v>
      </c>
      <c r="AN22" s="289">
        <f t="shared" si="8"/>
        <v>0</v>
      </c>
      <c r="AO22" s="289">
        <f t="shared" si="8"/>
        <v>0</v>
      </c>
      <c r="AP22" s="289">
        <f t="shared" si="8"/>
        <v>0</v>
      </c>
      <c r="AQ22" s="289">
        <f t="shared" si="8"/>
        <v>0</v>
      </c>
      <c r="AR22" s="289">
        <f t="shared" si="8"/>
        <v>0</v>
      </c>
      <c r="AS22" s="289">
        <f t="shared" si="8"/>
        <v>0</v>
      </c>
      <c r="AT22" s="289">
        <f t="shared" si="8"/>
        <v>0</v>
      </c>
      <c r="AU22" s="289">
        <f t="shared" si="8"/>
        <v>0</v>
      </c>
      <c r="AV22" s="289">
        <f t="shared" si="8"/>
        <v>0</v>
      </c>
      <c r="AW22" s="289">
        <f t="shared" si="8"/>
        <v>0</v>
      </c>
      <c r="AX22" s="289">
        <f t="shared" si="8"/>
        <v>0</v>
      </c>
      <c r="AY22" s="289">
        <f t="shared" si="8"/>
        <v>0</v>
      </c>
      <c r="AZ22" s="289">
        <f t="shared" si="8"/>
        <v>0</v>
      </c>
      <c r="BA22" s="289">
        <f t="shared" si="8"/>
        <v>0</v>
      </c>
      <c r="BB22" s="289">
        <f t="shared" si="8"/>
        <v>0</v>
      </c>
      <c r="BC22" s="289">
        <f t="shared" si="8"/>
        <v>0</v>
      </c>
      <c r="BD22" s="289">
        <f t="shared" si="8"/>
        <v>0</v>
      </c>
      <c r="BE22" s="289">
        <f t="shared" si="8"/>
        <v>0</v>
      </c>
      <c r="BF22" s="289">
        <f t="shared" si="8"/>
        <v>0</v>
      </c>
      <c r="BG22" s="289">
        <f t="shared" si="8"/>
        <v>0</v>
      </c>
      <c r="BH22" s="289">
        <f t="shared" si="8"/>
        <v>0</v>
      </c>
    </row>
    <row r="23" spans="2:60" s="274" customFormat="1" x14ac:dyDescent="0.2">
      <c r="B23" s="339"/>
      <c r="C23" s="205" t="s">
        <v>244</v>
      </c>
      <c r="D23" s="283"/>
      <c r="E23" s="285"/>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row>
    <row r="24" spans="2:60" s="274" customFormat="1" x14ac:dyDescent="0.2">
      <c r="B24" s="339" t="s">
        <v>405</v>
      </c>
      <c r="C24" s="134"/>
      <c r="D24" s="286" t="s">
        <v>136</v>
      </c>
      <c r="E24" s="289">
        <f t="shared" si="3"/>
        <v>57948504.969939418</v>
      </c>
      <c r="F24" s="287">
        <v>895801.66032008256</v>
      </c>
      <c r="G24" s="287">
        <v>1892142.9958654793</v>
      </c>
      <c r="H24" s="287">
        <v>1740030.9234703672</v>
      </c>
      <c r="I24" s="287">
        <v>1767982.77072819</v>
      </c>
      <c r="J24" s="287">
        <v>1667828.832298941</v>
      </c>
      <c r="K24" s="287">
        <v>1664939.9626778383</v>
      </c>
      <c r="L24" s="287">
        <v>1628050.8122673105</v>
      </c>
      <c r="M24" s="287">
        <v>1581649.0755658851</v>
      </c>
      <c r="N24" s="287">
        <v>1595299.0895304875</v>
      </c>
      <c r="O24" s="287">
        <v>1604096.186425746</v>
      </c>
      <c r="P24" s="287">
        <v>2056078.93</v>
      </c>
      <c r="Q24" s="287">
        <v>2399161.2200000002</v>
      </c>
      <c r="R24" s="287">
        <v>2617691.54</v>
      </c>
      <c r="S24" s="287">
        <v>2587945.58</v>
      </c>
      <c r="T24" s="287">
        <v>2762030.7300000004</v>
      </c>
      <c r="U24" s="287">
        <v>2816635.3600000003</v>
      </c>
      <c r="V24" s="287">
        <v>2914283.62</v>
      </c>
      <c r="W24" s="287">
        <v>2865595.57</v>
      </c>
      <c r="X24" s="287">
        <v>3464308.41</v>
      </c>
      <c r="Y24" s="287">
        <v>5134243.78</v>
      </c>
      <c r="Z24" s="287">
        <v>4731990.51</v>
      </c>
      <c r="AA24" s="287">
        <v>7560717.4107890902</v>
      </c>
      <c r="AB24" s="287">
        <v>0</v>
      </c>
      <c r="AC24" s="287">
        <v>0</v>
      </c>
      <c r="AD24" s="287">
        <v>0</v>
      </c>
      <c r="AE24" s="287">
        <v>0</v>
      </c>
      <c r="AF24" s="287">
        <v>0</v>
      </c>
      <c r="AG24" s="287">
        <v>0</v>
      </c>
      <c r="AH24" s="287">
        <v>0</v>
      </c>
      <c r="AI24" s="287">
        <v>0</v>
      </c>
      <c r="AJ24" s="287">
        <v>0</v>
      </c>
      <c r="AK24" s="287">
        <v>0</v>
      </c>
      <c r="AL24" s="287">
        <v>0</v>
      </c>
      <c r="AM24" s="287">
        <v>0</v>
      </c>
      <c r="AN24" s="287">
        <v>0</v>
      </c>
      <c r="AO24" s="287">
        <v>0</v>
      </c>
      <c r="AP24" s="287">
        <v>0</v>
      </c>
      <c r="AQ24" s="287">
        <v>0</v>
      </c>
      <c r="AR24" s="287">
        <v>0</v>
      </c>
      <c r="AS24" s="287">
        <v>0</v>
      </c>
      <c r="AT24" s="287">
        <v>0</v>
      </c>
      <c r="AU24" s="287">
        <v>0</v>
      </c>
      <c r="AV24" s="287">
        <v>0</v>
      </c>
      <c r="AW24" s="287">
        <v>0</v>
      </c>
      <c r="AX24" s="287">
        <v>0</v>
      </c>
      <c r="AY24" s="287">
        <v>0</v>
      </c>
      <c r="AZ24" s="287">
        <v>0</v>
      </c>
      <c r="BA24" s="287">
        <v>0</v>
      </c>
      <c r="BB24" s="287">
        <v>0</v>
      </c>
      <c r="BC24" s="287">
        <v>0</v>
      </c>
      <c r="BD24" s="287">
        <v>0</v>
      </c>
      <c r="BE24" s="287">
        <v>0</v>
      </c>
      <c r="BF24" s="287">
        <v>0</v>
      </c>
      <c r="BG24" s="287">
        <v>0</v>
      </c>
      <c r="BH24" s="287">
        <v>0</v>
      </c>
    </row>
    <row r="25" spans="2:60" s="274" customFormat="1" x14ac:dyDescent="0.2">
      <c r="B25" s="339" t="s">
        <v>405</v>
      </c>
      <c r="C25" s="134"/>
      <c r="D25" s="286" t="s">
        <v>137</v>
      </c>
      <c r="E25" s="289">
        <f t="shared" si="3"/>
        <v>-9042849.9568443988</v>
      </c>
      <c r="F25" s="287">
        <v>0</v>
      </c>
      <c r="G25" s="287">
        <v>0</v>
      </c>
      <c r="H25" s="287">
        <v>0</v>
      </c>
      <c r="I25" s="287">
        <v>0</v>
      </c>
      <c r="J25" s="287">
        <v>0</v>
      </c>
      <c r="K25" s="287">
        <v>0</v>
      </c>
      <c r="L25" s="287">
        <v>0</v>
      </c>
      <c r="M25" s="287">
        <v>0</v>
      </c>
      <c r="N25" s="287">
        <v>0</v>
      </c>
      <c r="O25" s="287">
        <v>0</v>
      </c>
      <c r="P25" s="287">
        <v>-493457.81999999995</v>
      </c>
      <c r="Q25" s="287">
        <v>-262058.52000000002</v>
      </c>
      <c r="R25" s="287">
        <v>-262483.78354848962</v>
      </c>
      <c r="S25" s="287">
        <v>-467652.27098620264</v>
      </c>
      <c r="T25" s="287">
        <v>-574285.25569669995</v>
      </c>
      <c r="U25" s="287">
        <v>-520580.78999999992</v>
      </c>
      <c r="V25" s="287">
        <v>-645055.88691528526</v>
      </c>
      <c r="W25" s="287">
        <v>-624805.66121240007</v>
      </c>
      <c r="X25" s="287">
        <v>-657634.22178101784</v>
      </c>
      <c r="Y25" s="287">
        <v>-911793.34842475597</v>
      </c>
      <c r="Z25" s="287">
        <v>-1022205.5347873003</v>
      </c>
      <c r="AA25" s="287">
        <v>-2600836.8634922481</v>
      </c>
      <c r="AB25" s="287">
        <v>0</v>
      </c>
      <c r="AC25" s="287">
        <v>0</v>
      </c>
      <c r="AD25" s="287">
        <v>0</v>
      </c>
      <c r="AE25" s="287">
        <v>0</v>
      </c>
      <c r="AF25" s="287">
        <v>0</v>
      </c>
      <c r="AG25" s="287">
        <v>0</v>
      </c>
      <c r="AH25" s="287">
        <v>0</v>
      </c>
      <c r="AI25" s="287">
        <v>0</v>
      </c>
      <c r="AJ25" s="287">
        <v>0</v>
      </c>
      <c r="AK25" s="287">
        <v>0</v>
      </c>
      <c r="AL25" s="287">
        <v>0</v>
      </c>
      <c r="AM25" s="287">
        <v>0</v>
      </c>
      <c r="AN25" s="287">
        <v>0</v>
      </c>
      <c r="AO25" s="287">
        <v>0</v>
      </c>
      <c r="AP25" s="287">
        <v>0</v>
      </c>
      <c r="AQ25" s="287">
        <v>0</v>
      </c>
      <c r="AR25" s="287">
        <v>0</v>
      </c>
      <c r="AS25" s="287">
        <v>0</v>
      </c>
      <c r="AT25" s="287">
        <v>0</v>
      </c>
      <c r="AU25" s="287">
        <v>0</v>
      </c>
      <c r="AV25" s="287">
        <v>0</v>
      </c>
      <c r="AW25" s="287">
        <v>0</v>
      </c>
      <c r="AX25" s="287">
        <v>0</v>
      </c>
      <c r="AY25" s="287">
        <v>0</v>
      </c>
      <c r="AZ25" s="287">
        <v>0</v>
      </c>
      <c r="BA25" s="287">
        <v>0</v>
      </c>
      <c r="BB25" s="287">
        <v>0</v>
      </c>
      <c r="BC25" s="287">
        <v>0</v>
      </c>
      <c r="BD25" s="287">
        <v>0</v>
      </c>
      <c r="BE25" s="287">
        <v>0</v>
      </c>
      <c r="BF25" s="287">
        <v>0</v>
      </c>
      <c r="BG25" s="287">
        <v>0</v>
      </c>
      <c r="BH25" s="287">
        <v>0</v>
      </c>
    </row>
    <row r="26" spans="2:60" s="274" customFormat="1" x14ac:dyDescent="0.2">
      <c r="B26" s="339" t="s">
        <v>406</v>
      </c>
      <c r="C26" s="134"/>
      <c r="D26" s="286" t="s">
        <v>138</v>
      </c>
      <c r="E26" s="289">
        <f t="shared" si="3"/>
        <v>-4259623.131778039</v>
      </c>
      <c r="F26" s="287">
        <v>0</v>
      </c>
      <c r="G26" s="287">
        <v>-18188.865978750116</v>
      </c>
      <c r="H26" s="287">
        <v>0</v>
      </c>
      <c r="I26" s="287">
        <v>0</v>
      </c>
      <c r="J26" s="287">
        <v>0</v>
      </c>
      <c r="K26" s="287">
        <v>0</v>
      </c>
      <c r="L26" s="287">
        <v>0</v>
      </c>
      <c r="M26" s="287">
        <v>0</v>
      </c>
      <c r="N26" s="287">
        <v>0</v>
      </c>
      <c r="O26" s="287">
        <v>0</v>
      </c>
      <c r="P26" s="287">
        <v>0</v>
      </c>
      <c r="Q26" s="287">
        <v>-72932.712025835397</v>
      </c>
      <c r="R26" s="287">
        <v>-210385.50380899946</v>
      </c>
      <c r="S26" s="287">
        <v>-141443.97219267578</v>
      </c>
      <c r="T26" s="287">
        <v>-165331.99758014988</v>
      </c>
      <c r="U26" s="287">
        <v>-206564.23125954813</v>
      </c>
      <c r="V26" s="287">
        <v>-211809.03659705416</v>
      </c>
      <c r="W26" s="287">
        <v>-215937.94799773072</v>
      </c>
      <c r="X26" s="287">
        <v>-391570.28475019592</v>
      </c>
      <c r="Y26" s="287">
        <v>-821914.64352569415</v>
      </c>
      <c r="Z26" s="287">
        <v>-934915.64785374922</v>
      </c>
      <c r="AA26" s="287">
        <v>-868628.28820765589</v>
      </c>
      <c r="AB26" s="287">
        <v>0</v>
      </c>
      <c r="AC26" s="287">
        <v>0</v>
      </c>
      <c r="AD26" s="287">
        <v>0</v>
      </c>
      <c r="AE26" s="287">
        <v>0</v>
      </c>
      <c r="AF26" s="287">
        <v>0</v>
      </c>
      <c r="AG26" s="287">
        <v>0</v>
      </c>
      <c r="AH26" s="287">
        <v>0</v>
      </c>
      <c r="AI26" s="287">
        <v>0</v>
      </c>
      <c r="AJ26" s="287">
        <v>0</v>
      </c>
      <c r="AK26" s="287">
        <v>0</v>
      </c>
      <c r="AL26" s="287">
        <v>0</v>
      </c>
      <c r="AM26" s="287">
        <v>0</v>
      </c>
      <c r="AN26" s="287">
        <v>0</v>
      </c>
      <c r="AO26" s="287">
        <v>0</v>
      </c>
      <c r="AP26" s="287">
        <v>0</v>
      </c>
      <c r="AQ26" s="287">
        <v>0</v>
      </c>
      <c r="AR26" s="287">
        <v>0</v>
      </c>
      <c r="AS26" s="287">
        <v>0</v>
      </c>
      <c r="AT26" s="287">
        <v>0</v>
      </c>
      <c r="AU26" s="287">
        <v>0</v>
      </c>
      <c r="AV26" s="287">
        <v>0</v>
      </c>
      <c r="AW26" s="287">
        <v>0</v>
      </c>
      <c r="AX26" s="287">
        <v>0</v>
      </c>
      <c r="AY26" s="287">
        <v>0</v>
      </c>
      <c r="AZ26" s="287">
        <v>0</v>
      </c>
      <c r="BA26" s="287">
        <v>0</v>
      </c>
      <c r="BB26" s="287">
        <v>0</v>
      </c>
      <c r="BC26" s="287">
        <v>0</v>
      </c>
      <c r="BD26" s="287">
        <v>0</v>
      </c>
      <c r="BE26" s="287">
        <v>0</v>
      </c>
      <c r="BF26" s="287">
        <v>0</v>
      </c>
      <c r="BG26" s="287">
        <v>0</v>
      </c>
      <c r="BH26" s="287">
        <v>0</v>
      </c>
    </row>
    <row r="27" spans="2:60" s="274" customFormat="1" x14ac:dyDescent="0.2">
      <c r="B27" s="339" t="s">
        <v>407</v>
      </c>
      <c r="C27" s="134"/>
      <c r="D27" s="286" t="s">
        <v>204</v>
      </c>
      <c r="E27" s="289">
        <f t="shared" si="3"/>
        <v>-32277947.012910277</v>
      </c>
      <c r="F27" s="287">
        <v>-895801.66032008256</v>
      </c>
      <c r="G27" s="287">
        <v>-1873954.1298867292</v>
      </c>
      <c r="H27" s="287">
        <v>-1740030.9234703672</v>
      </c>
      <c r="I27" s="287">
        <v>-1767982.77072819</v>
      </c>
      <c r="J27" s="287">
        <v>-1667828.832298941</v>
      </c>
      <c r="K27" s="287">
        <v>-1664939.9626778383</v>
      </c>
      <c r="L27" s="287">
        <v>-1628050.8122673105</v>
      </c>
      <c r="M27" s="287">
        <v>-1581649.0755658851</v>
      </c>
      <c r="N27" s="287">
        <v>-1595299.0895304875</v>
      </c>
      <c r="O27" s="287">
        <v>-1604096.186425746</v>
      </c>
      <c r="P27" s="287">
        <v>-1481119.9348281729</v>
      </c>
      <c r="Q27" s="287">
        <v>-1621584.5558232407</v>
      </c>
      <c r="R27" s="287">
        <v>-1596098.6036306042</v>
      </c>
      <c r="S27" s="287">
        <v>-1452687.4751669427</v>
      </c>
      <c r="T27" s="287">
        <v>-1393949.9858642002</v>
      </c>
      <c r="U27" s="287">
        <v>-1394207.4852211338</v>
      </c>
      <c r="V27" s="287">
        <v>-1241697.8633405154</v>
      </c>
      <c r="W27" s="287">
        <v>-1171611.7775643226</v>
      </c>
      <c r="X27" s="287">
        <v>-1111035.4685596656</v>
      </c>
      <c r="Y27" s="287">
        <v>-1030174.8153069199</v>
      </c>
      <c r="Z27" s="287">
        <v>-853357.60266335343</v>
      </c>
      <c r="AA27" s="287">
        <v>-1910788.0017696274</v>
      </c>
      <c r="AB27" s="287">
        <v>0</v>
      </c>
      <c r="AC27" s="287">
        <v>0</v>
      </c>
      <c r="AD27" s="287">
        <v>0</v>
      </c>
      <c r="AE27" s="287">
        <v>0</v>
      </c>
      <c r="AF27" s="287">
        <v>0</v>
      </c>
      <c r="AG27" s="287">
        <v>0</v>
      </c>
      <c r="AH27" s="287">
        <v>0</v>
      </c>
      <c r="AI27" s="287">
        <v>0</v>
      </c>
      <c r="AJ27" s="287">
        <v>0</v>
      </c>
      <c r="AK27" s="287">
        <v>0</v>
      </c>
      <c r="AL27" s="287">
        <v>0</v>
      </c>
      <c r="AM27" s="287">
        <v>0</v>
      </c>
      <c r="AN27" s="287">
        <v>0</v>
      </c>
      <c r="AO27" s="287">
        <v>0</v>
      </c>
      <c r="AP27" s="287">
        <v>0</v>
      </c>
      <c r="AQ27" s="287">
        <v>0</v>
      </c>
      <c r="AR27" s="287">
        <v>0</v>
      </c>
      <c r="AS27" s="287">
        <v>0</v>
      </c>
      <c r="AT27" s="287">
        <v>0</v>
      </c>
      <c r="AU27" s="287">
        <v>0</v>
      </c>
      <c r="AV27" s="287">
        <v>0</v>
      </c>
      <c r="AW27" s="287">
        <v>0</v>
      </c>
      <c r="AX27" s="287">
        <v>0</v>
      </c>
      <c r="AY27" s="287">
        <v>0</v>
      </c>
      <c r="AZ27" s="287">
        <v>0</v>
      </c>
      <c r="BA27" s="287">
        <v>0</v>
      </c>
      <c r="BB27" s="287">
        <v>0</v>
      </c>
      <c r="BC27" s="287">
        <v>0</v>
      </c>
      <c r="BD27" s="287">
        <v>0</v>
      </c>
      <c r="BE27" s="287">
        <v>0</v>
      </c>
      <c r="BF27" s="287">
        <v>0</v>
      </c>
      <c r="BG27" s="287">
        <v>0</v>
      </c>
      <c r="BH27" s="287">
        <v>0</v>
      </c>
    </row>
    <row r="28" spans="2:60" s="274" customFormat="1" x14ac:dyDescent="0.2">
      <c r="B28" s="339"/>
      <c r="C28" s="134"/>
      <c r="D28" s="134" t="s">
        <v>205</v>
      </c>
      <c r="E28" s="289">
        <f t="shared" si="3"/>
        <v>12368084.868406706</v>
      </c>
      <c r="F28" s="288">
        <f>SUM(F23:F27)</f>
        <v>0</v>
      </c>
      <c r="G28" s="288">
        <f t="shared" ref="G28:BH28" si="9">SUM(G23:G27)</f>
        <v>0</v>
      </c>
      <c r="H28" s="288">
        <f t="shared" si="9"/>
        <v>0</v>
      </c>
      <c r="I28" s="288">
        <f t="shared" si="9"/>
        <v>0</v>
      </c>
      <c r="J28" s="288">
        <f t="shared" si="9"/>
        <v>0</v>
      </c>
      <c r="K28" s="288">
        <f t="shared" si="9"/>
        <v>0</v>
      </c>
      <c r="L28" s="288">
        <f t="shared" si="9"/>
        <v>0</v>
      </c>
      <c r="M28" s="288">
        <f t="shared" si="9"/>
        <v>0</v>
      </c>
      <c r="N28" s="288">
        <f t="shared" si="9"/>
        <v>0</v>
      </c>
      <c r="O28" s="288">
        <f t="shared" si="9"/>
        <v>0</v>
      </c>
      <c r="P28" s="288">
        <f t="shared" si="9"/>
        <v>81501.175171826966</v>
      </c>
      <c r="Q28" s="288">
        <f t="shared" si="9"/>
        <v>442585.43215092411</v>
      </c>
      <c r="R28" s="288">
        <f t="shared" si="9"/>
        <v>548723.6490119067</v>
      </c>
      <c r="S28" s="288">
        <f t="shared" si="9"/>
        <v>526161.86165417894</v>
      </c>
      <c r="T28" s="288">
        <f t="shared" si="9"/>
        <v>628463.49085895042</v>
      </c>
      <c r="U28" s="288">
        <f t="shared" si="9"/>
        <v>695282.85351931839</v>
      </c>
      <c r="V28" s="288">
        <f t="shared" si="9"/>
        <v>815720.83314714534</v>
      </c>
      <c r="W28" s="288">
        <f t="shared" si="9"/>
        <v>853240.1832255465</v>
      </c>
      <c r="X28" s="288">
        <f t="shared" si="9"/>
        <v>1304068.4349091211</v>
      </c>
      <c r="Y28" s="288">
        <f t="shared" si="9"/>
        <v>2370360.9727426302</v>
      </c>
      <c r="Z28" s="288">
        <f t="shared" si="9"/>
        <v>1921511.7246955968</v>
      </c>
      <c r="AA28" s="288">
        <f t="shared" si="9"/>
        <v>2180464.2573195593</v>
      </c>
      <c r="AB28" s="288">
        <f t="shared" si="9"/>
        <v>0</v>
      </c>
      <c r="AC28" s="288">
        <f t="shared" si="9"/>
        <v>0</v>
      </c>
      <c r="AD28" s="288">
        <f t="shared" si="9"/>
        <v>0</v>
      </c>
      <c r="AE28" s="288">
        <f t="shared" si="9"/>
        <v>0</v>
      </c>
      <c r="AF28" s="288">
        <f t="shared" si="9"/>
        <v>0</v>
      </c>
      <c r="AG28" s="288">
        <f t="shared" si="9"/>
        <v>0</v>
      </c>
      <c r="AH28" s="288">
        <f t="shared" si="9"/>
        <v>0</v>
      </c>
      <c r="AI28" s="288">
        <f t="shared" si="9"/>
        <v>0</v>
      </c>
      <c r="AJ28" s="288">
        <f t="shared" si="9"/>
        <v>0</v>
      </c>
      <c r="AK28" s="288">
        <f t="shared" si="9"/>
        <v>0</v>
      </c>
      <c r="AL28" s="288">
        <f t="shared" si="9"/>
        <v>0</v>
      </c>
      <c r="AM28" s="288">
        <f t="shared" si="9"/>
        <v>0</v>
      </c>
      <c r="AN28" s="288">
        <f t="shared" si="9"/>
        <v>0</v>
      </c>
      <c r="AO28" s="288">
        <f t="shared" si="9"/>
        <v>0</v>
      </c>
      <c r="AP28" s="288">
        <f t="shared" si="9"/>
        <v>0</v>
      </c>
      <c r="AQ28" s="288">
        <f t="shared" si="9"/>
        <v>0</v>
      </c>
      <c r="AR28" s="288">
        <f t="shared" si="9"/>
        <v>0</v>
      </c>
      <c r="AS28" s="288">
        <f t="shared" si="9"/>
        <v>0</v>
      </c>
      <c r="AT28" s="288">
        <f t="shared" si="9"/>
        <v>0</v>
      </c>
      <c r="AU28" s="288">
        <f t="shared" si="9"/>
        <v>0</v>
      </c>
      <c r="AV28" s="288">
        <f t="shared" si="9"/>
        <v>0</v>
      </c>
      <c r="AW28" s="288">
        <f t="shared" si="9"/>
        <v>0</v>
      </c>
      <c r="AX28" s="288">
        <f t="shared" si="9"/>
        <v>0</v>
      </c>
      <c r="AY28" s="288">
        <f t="shared" si="9"/>
        <v>0</v>
      </c>
      <c r="AZ28" s="288">
        <f t="shared" si="9"/>
        <v>0</v>
      </c>
      <c r="BA28" s="288">
        <f t="shared" si="9"/>
        <v>0</v>
      </c>
      <c r="BB28" s="288">
        <f t="shared" si="9"/>
        <v>0</v>
      </c>
      <c r="BC28" s="288">
        <f t="shared" si="9"/>
        <v>0</v>
      </c>
      <c r="BD28" s="288">
        <f t="shared" si="9"/>
        <v>0</v>
      </c>
      <c r="BE28" s="288">
        <f t="shared" si="9"/>
        <v>0</v>
      </c>
      <c r="BF28" s="288">
        <f t="shared" si="9"/>
        <v>0</v>
      </c>
      <c r="BG28" s="288">
        <f t="shared" si="9"/>
        <v>0</v>
      </c>
      <c r="BH28" s="288">
        <f t="shared" si="9"/>
        <v>0</v>
      </c>
    </row>
    <row r="29" spans="2:60" s="274" customFormat="1" ht="36" customHeight="1" x14ac:dyDescent="0.2">
      <c r="B29" s="272"/>
      <c r="C29" s="44"/>
      <c r="D29" s="60" t="s">
        <v>245</v>
      </c>
      <c r="E29" s="289">
        <f>SUM(F29:BH29)</f>
        <v>39004834.524906307</v>
      </c>
      <c r="F29" s="288">
        <f>F15+F21-F28</f>
        <v>15976300.73</v>
      </c>
      <c r="G29" s="288">
        <f t="shared" ref="G29:BH29" si="10">G15+G21-G28</f>
        <v>191580.13999999998</v>
      </c>
      <c r="H29" s="288">
        <f t="shared" si="10"/>
        <v>132736</v>
      </c>
      <c r="I29" s="288">
        <f t="shared" si="10"/>
        <v>0</v>
      </c>
      <c r="J29" s="288">
        <f t="shared" si="10"/>
        <v>0</v>
      </c>
      <c r="K29" s="288">
        <f t="shared" si="10"/>
        <v>0</v>
      </c>
      <c r="L29" s="288">
        <f t="shared" si="10"/>
        <v>0</v>
      </c>
      <c r="M29" s="288">
        <f t="shared" si="10"/>
        <v>0</v>
      </c>
      <c r="N29" s="288">
        <f t="shared" si="10"/>
        <v>0</v>
      </c>
      <c r="O29" s="288">
        <f t="shared" si="10"/>
        <v>0</v>
      </c>
      <c r="P29" s="288">
        <f t="shared" si="10"/>
        <v>-50226.281411273929</v>
      </c>
      <c r="Q29" s="288">
        <f t="shared" si="10"/>
        <v>-441055.9842086662</v>
      </c>
      <c r="R29" s="288">
        <f t="shared" si="10"/>
        <v>-547583.21943591558</v>
      </c>
      <c r="S29" s="288">
        <f t="shared" si="10"/>
        <v>-473395.6144395094</v>
      </c>
      <c r="T29" s="288">
        <f t="shared" si="10"/>
        <v>-399273.10641304409</v>
      </c>
      <c r="U29" s="288">
        <f t="shared" si="10"/>
        <v>-680264.78311405354</v>
      </c>
      <c r="V29" s="288">
        <f t="shared" si="10"/>
        <v>-746863.7981484558</v>
      </c>
      <c r="W29" s="288">
        <f t="shared" si="10"/>
        <v>-741410.23036037281</v>
      </c>
      <c r="X29" s="288">
        <f t="shared" si="10"/>
        <v>-927183.88423053094</v>
      </c>
      <c r="Y29" s="288">
        <f t="shared" si="10"/>
        <v>-1548662.3492699014</v>
      </c>
      <c r="Z29" s="288">
        <f t="shared" si="10"/>
        <v>-1793490.7887591138</v>
      </c>
      <c r="AA29" s="288">
        <f t="shared" si="10"/>
        <v>31053627.694697142</v>
      </c>
      <c r="AB29" s="288">
        <f t="shared" si="10"/>
        <v>0</v>
      </c>
      <c r="AC29" s="288">
        <f t="shared" si="10"/>
        <v>0</v>
      </c>
      <c r="AD29" s="288">
        <f t="shared" si="10"/>
        <v>0</v>
      </c>
      <c r="AE29" s="288">
        <f t="shared" si="10"/>
        <v>0</v>
      </c>
      <c r="AF29" s="288">
        <f t="shared" si="10"/>
        <v>0</v>
      </c>
      <c r="AG29" s="288">
        <f t="shared" si="10"/>
        <v>0</v>
      </c>
      <c r="AH29" s="288">
        <f t="shared" si="10"/>
        <v>0</v>
      </c>
      <c r="AI29" s="288">
        <f t="shared" si="10"/>
        <v>0</v>
      </c>
      <c r="AJ29" s="288">
        <f t="shared" si="10"/>
        <v>0</v>
      </c>
      <c r="AK29" s="288">
        <f t="shared" si="10"/>
        <v>0</v>
      </c>
      <c r="AL29" s="288">
        <f t="shared" si="10"/>
        <v>0</v>
      </c>
      <c r="AM29" s="288">
        <f t="shared" si="10"/>
        <v>0</v>
      </c>
      <c r="AN29" s="288">
        <f t="shared" si="10"/>
        <v>0</v>
      </c>
      <c r="AO29" s="288">
        <f t="shared" si="10"/>
        <v>0</v>
      </c>
      <c r="AP29" s="288">
        <f t="shared" si="10"/>
        <v>0</v>
      </c>
      <c r="AQ29" s="288">
        <f t="shared" si="10"/>
        <v>0</v>
      </c>
      <c r="AR29" s="288">
        <f t="shared" si="10"/>
        <v>0</v>
      </c>
      <c r="AS29" s="288">
        <f t="shared" si="10"/>
        <v>0</v>
      </c>
      <c r="AT29" s="288">
        <f t="shared" si="10"/>
        <v>0</v>
      </c>
      <c r="AU29" s="288">
        <f t="shared" si="10"/>
        <v>0</v>
      </c>
      <c r="AV29" s="288">
        <f t="shared" si="10"/>
        <v>0</v>
      </c>
      <c r="AW29" s="288">
        <f t="shared" si="10"/>
        <v>0</v>
      </c>
      <c r="AX29" s="288">
        <f t="shared" si="10"/>
        <v>0</v>
      </c>
      <c r="AY29" s="288">
        <f t="shared" si="10"/>
        <v>0</v>
      </c>
      <c r="AZ29" s="288">
        <f t="shared" si="10"/>
        <v>0</v>
      </c>
      <c r="BA29" s="288">
        <f t="shared" si="10"/>
        <v>0</v>
      </c>
      <c r="BB29" s="288">
        <f t="shared" si="10"/>
        <v>0</v>
      </c>
      <c r="BC29" s="288">
        <f t="shared" si="10"/>
        <v>0</v>
      </c>
      <c r="BD29" s="288">
        <f t="shared" si="10"/>
        <v>0</v>
      </c>
      <c r="BE29" s="288">
        <f t="shared" si="10"/>
        <v>0</v>
      </c>
      <c r="BF29" s="288">
        <f t="shared" si="10"/>
        <v>0</v>
      </c>
      <c r="BG29" s="288">
        <f t="shared" si="10"/>
        <v>0</v>
      </c>
      <c r="BH29" s="288">
        <f t="shared" si="10"/>
        <v>0</v>
      </c>
    </row>
    <row r="30" spans="2:60" ht="29.25" customHeight="1" x14ac:dyDescent="0.2"/>
    <row r="31" spans="2:60" ht="15.75" x14ac:dyDescent="0.25">
      <c r="B31" s="32" t="s">
        <v>266</v>
      </c>
      <c r="C31" s="22"/>
    </row>
    <row r="32" spans="2:60" x14ac:dyDescent="0.2">
      <c r="B32" s="24"/>
      <c r="C32" s="27"/>
    </row>
    <row r="33" spans="2:4" x14ac:dyDescent="0.2">
      <c r="B33" s="98" t="s">
        <v>160</v>
      </c>
      <c r="C33" s="135">
        <v>35796</v>
      </c>
      <c r="D33" s="291"/>
    </row>
    <row r="34" spans="2:4" x14ac:dyDescent="0.2">
      <c r="B34" s="98" t="s">
        <v>206</v>
      </c>
      <c r="C34" s="317">
        <v>0</v>
      </c>
    </row>
  </sheetData>
  <pageMargins left="0.75" right="0.75" top="1" bottom="1" header="0.5" footer="0.5"/>
  <pageSetup paperSize="9" scale="2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E34"/>
  <sheetViews>
    <sheetView zoomScale="80" zoomScaleNormal="80" zoomScaleSheetLayoutView="80" workbookViewId="0"/>
  </sheetViews>
  <sheetFormatPr defaultRowHeight="12.75" x14ac:dyDescent="0.2"/>
  <cols>
    <col min="1" max="1" width="12.140625" style="37" customWidth="1"/>
    <col min="2" max="2" width="21" style="37" customWidth="1"/>
    <col min="3" max="3" width="100.5703125" style="37" bestFit="1" customWidth="1"/>
    <col min="4" max="4" width="15.85546875" style="37" bestFit="1" customWidth="1"/>
    <col min="5" max="5" width="23.140625" style="37" bestFit="1" customWidth="1"/>
    <col min="6" max="6" width="9.42578125" style="37" customWidth="1"/>
    <col min="7" max="7" width="25.140625" style="37" customWidth="1"/>
    <col min="8" max="16384" width="9.140625" style="37"/>
  </cols>
  <sheetData>
    <row r="1" spans="2:5" ht="20.25" x14ac:dyDescent="0.3">
      <c r="B1" s="402" t="s">
        <v>239</v>
      </c>
      <c r="C1" s="402"/>
      <c r="D1" s="21"/>
      <c r="E1" s="21"/>
    </row>
    <row r="2" spans="2:5" ht="20.25" x14ac:dyDescent="0.3">
      <c r="B2" s="54" t="str">
        <f>Tradingname</f>
        <v>APA OPERATIONS PTY LIMITED</v>
      </c>
      <c r="C2" s="55"/>
      <c r="D2" s="38"/>
      <c r="E2" s="38"/>
    </row>
    <row r="3" spans="2:5" ht="15.75" customHeight="1" x14ac:dyDescent="0.45">
      <c r="B3" s="56" t="s">
        <v>408</v>
      </c>
      <c r="C3" s="57" t="str">
        <f>TEXT(Yearending,"dd/mm/yyyy")</f>
        <v>30/06/2019</v>
      </c>
      <c r="E3" s="48"/>
    </row>
    <row r="4" spans="2:5" ht="20.25" x14ac:dyDescent="0.3">
      <c r="B4" s="20"/>
    </row>
    <row r="5" spans="2:5" ht="15.75" x14ac:dyDescent="0.25">
      <c r="B5" s="41" t="s">
        <v>270</v>
      </c>
      <c r="C5" s="39"/>
      <c r="D5" s="39"/>
      <c r="E5" s="39"/>
    </row>
    <row r="6" spans="2:5" ht="15.75" x14ac:dyDescent="0.25">
      <c r="B6" s="41"/>
      <c r="C6" s="39"/>
      <c r="D6" s="39"/>
      <c r="E6" s="39"/>
    </row>
    <row r="7" spans="2:5" ht="25.5" x14ac:dyDescent="0.2">
      <c r="B7" s="113" t="s">
        <v>267</v>
      </c>
      <c r="C7" s="113" t="s">
        <v>212</v>
      </c>
      <c r="D7" s="113" t="s">
        <v>213</v>
      </c>
      <c r="E7" s="113" t="s">
        <v>250</v>
      </c>
    </row>
    <row r="8" spans="2:5" x14ac:dyDescent="0.2">
      <c r="B8" s="239" t="s">
        <v>414</v>
      </c>
      <c r="C8" s="247" t="s">
        <v>473</v>
      </c>
      <c r="D8" s="247" t="s">
        <v>474</v>
      </c>
      <c r="E8" s="312">
        <v>33010016.219999999</v>
      </c>
    </row>
    <row r="9" spans="2:5" x14ac:dyDescent="0.2">
      <c r="B9" s="313"/>
      <c r="C9" s="247"/>
      <c r="D9" s="247"/>
      <c r="E9" s="312">
        <v>0</v>
      </c>
    </row>
    <row r="10" spans="2:5" x14ac:dyDescent="0.2">
      <c r="B10" s="241">
        <v>0</v>
      </c>
      <c r="C10" s="247">
        <v>0</v>
      </c>
      <c r="D10" s="247">
        <v>0</v>
      </c>
      <c r="E10" s="312">
        <v>0</v>
      </c>
    </row>
    <row r="11" spans="2:5" x14ac:dyDescent="0.2">
      <c r="B11" s="241">
        <v>0</v>
      </c>
      <c r="C11" s="247">
        <v>0</v>
      </c>
      <c r="D11" s="247">
        <v>0</v>
      </c>
      <c r="E11" s="312">
        <v>0</v>
      </c>
    </row>
    <row r="12" spans="2:5" x14ac:dyDescent="0.2">
      <c r="B12" s="241">
        <v>0</v>
      </c>
      <c r="C12" s="247">
        <v>0</v>
      </c>
      <c r="D12" s="247">
        <v>0</v>
      </c>
      <c r="E12" s="312">
        <v>0</v>
      </c>
    </row>
    <row r="13" spans="2:5" x14ac:dyDescent="0.2">
      <c r="B13" s="241">
        <v>0</v>
      </c>
      <c r="C13" s="247">
        <v>0</v>
      </c>
      <c r="D13" s="247">
        <v>0</v>
      </c>
      <c r="E13" s="312">
        <v>0</v>
      </c>
    </row>
    <row r="14" spans="2:5" x14ac:dyDescent="0.2">
      <c r="B14" s="241">
        <v>0</v>
      </c>
      <c r="C14" s="241">
        <v>0</v>
      </c>
      <c r="D14" s="241">
        <v>0</v>
      </c>
      <c r="E14" s="312">
        <v>0</v>
      </c>
    </row>
    <row r="15" spans="2:5" x14ac:dyDescent="0.2">
      <c r="B15" s="241">
        <v>0</v>
      </c>
      <c r="C15" s="241">
        <v>0</v>
      </c>
      <c r="D15" s="241">
        <v>0</v>
      </c>
      <c r="E15" s="312">
        <v>0</v>
      </c>
    </row>
    <row r="16" spans="2:5" x14ac:dyDescent="0.2">
      <c r="B16" s="241">
        <v>0</v>
      </c>
      <c r="C16" s="241">
        <v>0</v>
      </c>
      <c r="D16" s="241">
        <v>0</v>
      </c>
      <c r="E16" s="312">
        <v>0</v>
      </c>
    </row>
    <row r="17" spans="2:5" x14ac:dyDescent="0.2">
      <c r="B17" s="241">
        <v>0</v>
      </c>
      <c r="C17" s="241">
        <v>0</v>
      </c>
      <c r="D17" s="241">
        <v>0</v>
      </c>
      <c r="E17" s="312">
        <v>0</v>
      </c>
    </row>
    <row r="18" spans="2:5" x14ac:dyDescent="0.2">
      <c r="B18" s="241">
        <v>0</v>
      </c>
      <c r="C18" s="241">
        <v>0</v>
      </c>
      <c r="D18" s="241">
        <v>0</v>
      </c>
      <c r="E18" s="312">
        <v>0</v>
      </c>
    </row>
    <row r="19" spans="2:5" x14ac:dyDescent="0.2">
      <c r="B19" s="241">
        <v>0</v>
      </c>
      <c r="C19" s="241">
        <v>0</v>
      </c>
      <c r="D19" s="241">
        <v>0</v>
      </c>
      <c r="E19" s="312">
        <v>0</v>
      </c>
    </row>
    <row r="20" spans="2:5" x14ac:dyDescent="0.2">
      <c r="B20" s="241">
        <v>0</v>
      </c>
      <c r="C20" s="241">
        <v>0</v>
      </c>
      <c r="D20" s="241">
        <v>0</v>
      </c>
      <c r="E20" s="312">
        <v>0</v>
      </c>
    </row>
    <row r="21" spans="2:5" x14ac:dyDescent="0.2">
      <c r="B21" s="241">
        <v>0</v>
      </c>
      <c r="C21" s="241">
        <v>0</v>
      </c>
      <c r="D21" s="241">
        <v>0</v>
      </c>
      <c r="E21" s="312">
        <v>0</v>
      </c>
    </row>
    <row r="22" spans="2:5" x14ac:dyDescent="0.2">
      <c r="B22" s="241">
        <v>0</v>
      </c>
      <c r="C22" s="241">
        <v>0</v>
      </c>
      <c r="D22" s="241">
        <v>0</v>
      </c>
      <c r="E22" s="312">
        <v>0</v>
      </c>
    </row>
    <row r="23" spans="2:5" x14ac:dyDescent="0.2">
      <c r="B23" s="241">
        <v>0</v>
      </c>
      <c r="C23" s="241">
        <v>0</v>
      </c>
      <c r="D23" s="241">
        <v>0</v>
      </c>
      <c r="E23" s="312">
        <v>0</v>
      </c>
    </row>
    <row r="24" spans="2:5" x14ac:dyDescent="0.2">
      <c r="B24" s="241">
        <v>0</v>
      </c>
      <c r="C24" s="241">
        <v>0</v>
      </c>
      <c r="D24" s="241">
        <v>0</v>
      </c>
      <c r="E24" s="312">
        <v>0</v>
      </c>
    </row>
    <row r="25" spans="2:5" x14ac:dyDescent="0.2">
      <c r="B25" s="241">
        <v>0</v>
      </c>
      <c r="C25" s="241">
        <v>0</v>
      </c>
      <c r="D25" s="241">
        <v>0</v>
      </c>
      <c r="E25" s="312">
        <v>0</v>
      </c>
    </row>
    <row r="26" spans="2:5" x14ac:dyDescent="0.2">
      <c r="B26" s="241">
        <v>0</v>
      </c>
      <c r="C26" s="241">
        <v>0</v>
      </c>
      <c r="D26" s="241">
        <v>0</v>
      </c>
      <c r="E26" s="312">
        <v>0</v>
      </c>
    </row>
    <row r="27" spans="2:5" x14ac:dyDescent="0.2">
      <c r="B27" s="241">
        <v>0</v>
      </c>
      <c r="C27" s="241">
        <v>0</v>
      </c>
      <c r="D27" s="241">
        <v>0</v>
      </c>
      <c r="E27" s="312">
        <v>0</v>
      </c>
    </row>
    <row r="28" spans="2:5" x14ac:dyDescent="0.2">
      <c r="B28" s="241">
        <v>0</v>
      </c>
      <c r="C28" s="241">
        <v>0</v>
      </c>
      <c r="D28" s="241">
        <v>0</v>
      </c>
      <c r="E28" s="312">
        <v>0</v>
      </c>
    </row>
    <row r="29" spans="2:5" x14ac:dyDescent="0.2">
      <c r="B29" s="241">
        <v>0</v>
      </c>
      <c r="C29" s="241">
        <v>0</v>
      </c>
      <c r="D29" s="241">
        <v>0</v>
      </c>
      <c r="E29" s="312">
        <v>0</v>
      </c>
    </row>
    <row r="30" spans="2:5" x14ac:dyDescent="0.2">
      <c r="B30" s="241">
        <v>0</v>
      </c>
      <c r="C30" s="241">
        <v>0</v>
      </c>
      <c r="D30" s="241">
        <v>0</v>
      </c>
      <c r="E30" s="312">
        <v>0</v>
      </c>
    </row>
    <row r="31" spans="2:5" x14ac:dyDescent="0.2">
      <c r="B31" s="241">
        <v>0</v>
      </c>
      <c r="C31" s="241">
        <v>0</v>
      </c>
      <c r="D31" s="241">
        <v>0</v>
      </c>
      <c r="E31" s="312">
        <v>0</v>
      </c>
    </row>
    <row r="32" spans="2:5" x14ac:dyDescent="0.2">
      <c r="B32" s="241">
        <v>0</v>
      </c>
      <c r="C32" s="241">
        <v>0</v>
      </c>
      <c r="D32" s="241">
        <v>0</v>
      </c>
      <c r="E32" s="312">
        <v>0</v>
      </c>
    </row>
    <row r="33" spans="2:5" x14ac:dyDescent="0.2">
      <c r="B33" s="241">
        <v>0</v>
      </c>
      <c r="C33" s="241">
        <v>0</v>
      </c>
      <c r="D33" s="241">
        <v>0</v>
      </c>
      <c r="E33" s="312">
        <v>0</v>
      </c>
    </row>
    <row r="34" spans="2:5" x14ac:dyDescent="0.2">
      <c r="B34" s="241">
        <v>0</v>
      </c>
      <c r="C34" s="241">
        <v>0</v>
      </c>
      <c r="D34" s="241">
        <v>0</v>
      </c>
      <c r="E34" s="312">
        <v>0</v>
      </c>
    </row>
  </sheetData>
  <mergeCells count="1">
    <mergeCell ref="B1:C1"/>
  </mergeCells>
  <pageMargins left="0.7" right="0.7" top="0.75" bottom="0.75" header="0.3" footer="0.3"/>
  <pageSetup paperSize="9" scale="7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zoomScale="80" zoomScaleNormal="80" workbookViewId="0"/>
  </sheetViews>
  <sheetFormatPr defaultRowHeight="12.75" x14ac:dyDescent="0.2"/>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BH112"/>
  <sheetViews>
    <sheetView zoomScale="80" zoomScaleNormal="80" zoomScaleSheetLayoutView="80" workbookViewId="0"/>
  </sheetViews>
  <sheetFormatPr defaultRowHeight="12.75" x14ac:dyDescent="0.2"/>
  <cols>
    <col min="1" max="1" width="11.7109375" style="22" customWidth="1"/>
    <col min="2" max="2" width="54.28515625" style="22" bestFit="1" customWidth="1"/>
    <col min="3" max="3" width="14.28515625" style="22" customWidth="1"/>
    <col min="4" max="4" width="9.85546875" style="22" customWidth="1"/>
    <col min="5" max="16384" width="9.140625" style="22"/>
  </cols>
  <sheetData>
    <row r="1" spans="2:60" ht="20.25" x14ac:dyDescent="0.3">
      <c r="B1" s="405" t="s">
        <v>240</v>
      </c>
      <c r="C1" s="405"/>
      <c r="D1" s="422"/>
    </row>
    <row r="2" spans="2:60" ht="15" x14ac:dyDescent="0.25">
      <c r="B2" s="54" t="str">
        <f>Tradingname</f>
        <v>APA OPERATIONS PTY LIMITED</v>
      </c>
      <c r="C2" s="55"/>
    </row>
    <row r="3" spans="2:60" ht="15" x14ac:dyDescent="0.25">
      <c r="B3" s="56" t="s">
        <v>408</v>
      </c>
      <c r="C3" s="57" t="str">
        <f>TEXT(Yearending,"dd/mm/yyyy")</f>
        <v>30/06/2019</v>
      </c>
    </row>
    <row r="4" spans="2:60" ht="20.25" x14ac:dyDescent="0.3">
      <c r="B4" s="20"/>
    </row>
    <row r="6" spans="2:60" ht="15.75" x14ac:dyDescent="0.2">
      <c r="B6" s="394" t="s">
        <v>242</v>
      </c>
      <c r="C6" s="394"/>
      <c r="D6" s="394"/>
    </row>
    <row r="8" spans="2:60" s="30" customFormat="1" x14ac:dyDescent="0.2">
      <c r="B8" s="136"/>
      <c r="C8" s="136"/>
      <c r="D8" s="418" t="s">
        <v>116</v>
      </c>
      <c r="E8" s="419"/>
      <c r="F8" s="419"/>
      <c r="G8" s="419"/>
      <c r="H8" s="419"/>
      <c r="I8" s="420"/>
      <c r="J8" s="429" t="s">
        <v>117</v>
      </c>
      <c r="K8" s="430"/>
      <c r="L8" s="430"/>
      <c r="M8" s="430"/>
      <c r="N8" s="430"/>
      <c r="O8" s="430"/>
      <c r="P8" s="431"/>
      <c r="Q8" s="423" t="s">
        <v>118</v>
      </c>
      <c r="R8" s="423"/>
      <c r="S8" s="423"/>
      <c r="T8" s="423"/>
      <c r="U8" s="423"/>
      <c r="V8" s="423"/>
      <c r="W8" s="423"/>
      <c r="X8" s="423"/>
      <c r="Y8" s="423"/>
      <c r="Z8" s="423"/>
      <c r="AA8" s="423"/>
      <c r="AB8" s="423"/>
      <c r="AC8" s="423"/>
      <c r="AD8" s="423"/>
      <c r="AE8" s="423"/>
      <c r="AF8" s="423"/>
      <c r="AG8" s="423"/>
      <c r="AH8" s="423"/>
      <c r="AI8" s="423"/>
      <c r="AJ8" s="424" t="s">
        <v>119</v>
      </c>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5"/>
    </row>
    <row r="9" spans="2:60" s="29" customFormat="1" ht="26.25" customHeight="1" x14ac:dyDescent="0.2">
      <c r="B9" s="137"/>
      <c r="C9" s="137"/>
      <c r="D9" s="140"/>
      <c r="E9" s="141"/>
      <c r="F9" s="141"/>
      <c r="G9" s="141"/>
      <c r="H9" s="141"/>
      <c r="I9" s="142"/>
      <c r="J9" s="146"/>
      <c r="K9" s="147"/>
      <c r="L9" s="147"/>
      <c r="M9" s="147"/>
      <c r="N9" s="147"/>
      <c r="O9" s="147"/>
      <c r="P9" s="148"/>
      <c r="Q9" s="152"/>
      <c r="R9" s="435" t="s">
        <v>120</v>
      </c>
      <c r="S9" s="436"/>
      <c r="T9" s="436"/>
      <c r="U9" s="436"/>
      <c r="V9" s="436"/>
      <c r="W9" s="437"/>
      <c r="X9" s="432" t="s">
        <v>121</v>
      </c>
      <c r="Y9" s="433"/>
      <c r="Z9" s="433"/>
      <c r="AA9" s="433"/>
      <c r="AB9" s="433"/>
      <c r="AC9" s="434"/>
      <c r="AD9" s="426" t="s">
        <v>122</v>
      </c>
      <c r="AE9" s="427"/>
      <c r="AF9" s="427"/>
      <c r="AG9" s="427"/>
      <c r="AH9" s="427"/>
      <c r="AI9" s="428"/>
      <c r="AJ9" s="156"/>
      <c r="AK9" s="414" t="s">
        <v>123</v>
      </c>
      <c r="AL9" s="415"/>
      <c r="AM9" s="415"/>
      <c r="AN9" s="415"/>
      <c r="AO9" s="415"/>
      <c r="AP9" s="416"/>
      <c r="AQ9" s="411" t="s">
        <v>124</v>
      </c>
      <c r="AR9" s="412"/>
      <c r="AS9" s="412"/>
      <c r="AT9" s="412"/>
      <c r="AU9" s="412"/>
      <c r="AV9" s="413"/>
      <c r="AW9" s="408" t="s">
        <v>125</v>
      </c>
      <c r="AX9" s="409"/>
      <c r="AY9" s="409"/>
      <c r="AZ9" s="409"/>
      <c r="BA9" s="409"/>
      <c r="BB9" s="410"/>
      <c r="BC9" s="438" t="s">
        <v>126</v>
      </c>
      <c r="BD9" s="439"/>
      <c r="BE9" s="439"/>
      <c r="BF9" s="439"/>
      <c r="BG9" s="439"/>
      <c r="BH9" s="440"/>
    </row>
    <row r="10" spans="2:60" s="29" customFormat="1" ht="32.25" customHeight="1" x14ac:dyDescent="0.2">
      <c r="B10" s="137"/>
      <c r="C10" s="137" t="s">
        <v>23</v>
      </c>
      <c r="D10" s="417" t="s">
        <v>127</v>
      </c>
      <c r="E10" s="417"/>
      <c r="F10" s="417"/>
      <c r="G10" s="421" t="s">
        <v>128</v>
      </c>
      <c r="H10" s="421"/>
      <c r="I10" s="421"/>
      <c r="J10" s="202" t="s">
        <v>129</v>
      </c>
      <c r="K10" s="417" t="s">
        <v>107</v>
      </c>
      <c r="L10" s="417"/>
      <c r="M10" s="417"/>
      <c r="N10" s="421" t="s">
        <v>108</v>
      </c>
      <c r="O10" s="421"/>
      <c r="P10" s="421"/>
      <c r="Q10" s="202" t="s">
        <v>130</v>
      </c>
      <c r="R10" s="417" t="s">
        <v>107</v>
      </c>
      <c r="S10" s="417"/>
      <c r="T10" s="417"/>
      <c r="U10" s="421" t="s">
        <v>108</v>
      </c>
      <c r="V10" s="421"/>
      <c r="W10" s="421"/>
      <c r="X10" s="417" t="s">
        <v>107</v>
      </c>
      <c r="Y10" s="417"/>
      <c r="Z10" s="417"/>
      <c r="AA10" s="421" t="s">
        <v>108</v>
      </c>
      <c r="AB10" s="421"/>
      <c r="AC10" s="421"/>
      <c r="AD10" s="417" t="s">
        <v>107</v>
      </c>
      <c r="AE10" s="417"/>
      <c r="AF10" s="417"/>
      <c r="AG10" s="421" t="s">
        <v>108</v>
      </c>
      <c r="AH10" s="421"/>
      <c r="AI10" s="421"/>
      <c r="AJ10" s="202" t="s">
        <v>131</v>
      </c>
      <c r="AK10" s="417" t="s">
        <v>107</v>
      </c>
      <c r="AL10" s="417"/>
      <c r="AM10" s="417"/>
      <c r="AN10" s="421" t="s">
        <v>108</v>
      </c>
      <c r="AO10" s="421"/>
      <c r="AP10" s="421"/>
      <c r="AQ10" s="417" t="s">
        <v>107</v>
      </c>
      <c r="AR10" s="417"/>
      <c r="AS10" s="417"/>
      <c r="AT10" s="421" t="s">
        <v>108</v>
      </c>
      <c r="AU10" s="421"/>
      <c r="AV10" s="421"/>
      <c r="AW10" s="417" t="s">
        <v>107</v>
      </c>
      <c r="AX10" s="417"/>
      <c r="AY10" s="417"/>
      <c r="AZ10" s="421" t="s">
        <v>108</v>
      </c>
      <c r="BA10" s="421"/>
      <c r="BB10" s="421"/>
      <c r="BC10" s="203" t="s">
        <v>107</v>
      </c>
      <c r="BD10" s="203"/>
      <c r="BE10" s="203"/>
      <c r="BF10" s="204" t="s">
        <v>108</v>
      </c>
      <c r="BG10" s="204"/>
      <c r="BH10" s="204"/>
    </row>
    <row r="11" spans="2:60" s="29" customFormat="1" ht="32.25" customHeight="1" x14ac:dyDescent="0.2">
      <c r="B11" s="138" t="s">
        <v>34</v>
      </c>
      <c r="C11" s="138" t="s">
        <v>216</v>
      </c>
      <c r="D11" s="139" t="s">
        <v>132</v>
      </c>
      <c r="E11" s="139" t="s">
        <v>133</v>
      </c>
      <c r="F11" s="139" t="s">
        <v>134</v>
      </c>
      <c r="G11" s="139" t="s">
        <v>132</v>
      </c>
      <c r="H11" s="139" t="s">
        <v>217</v>
      </c>
      <c r="I11" s="139" t="s">
        <v>135</v>
      </c>
      <c r="J11" s="149" t="s">
        <v>243</v>
      </c>
      <c r="K11" s="149" t="s">
        <v>132</v>
      </c>
      <c r="L11" s="149" t="s">
        <v>133</v>
      </c>
      <c r="M11" s="149" t="s">
        <v>134</v>
      </c>
      <c r="N11" s="149" t="s">
        <v>132</v>
      </c>
      <c r="O11" s="149" t="s">
        <v>217</v>
      </c>
      <c r="P11" s="149" t="s">
        <v>135</v>
      </c>
      <c r="Q11" s="152" t="s">
        <v>243</v>
      </c>
      <c r="R11" s="150" t="s">
        <v>132</v>
      </c>
      <c r="S11" s="150" t="s">
        <v>133</v>
      </c>
      <c r="T11" s="150" t="s">
        <v>134</v>
      </c>
      <c r="U11" s="150" t="s">
        <v>132</v>
      </c>
      <c r="V11" s="150" t="s">
        <v>217</v>
      </c>
      <c r="W11" s="150" t="s">
        <v>135</v>
      </c>
      <c r="X11" s="154" t="s">
        <v>132</v>
      </c>
      <c r="Y11" s="154" t="s">
        <v>133</v>
      </c>
      <c r="Z11" s="154" t="s">
        <v>134</v>
      </c>
      <c r="AA11" s="154" t="s">
        <v>132</v>
      </c>
      <c r="AB11" s="154" t="s">
        <v>217</v>
      </c>
      <c r="AC11" s="154" t="s">
        <v>135</v>
      </c>
      <c r="AD11" s="166" t="s">
        <v>132</v>
      </c>
      <c r="AE11" s="166" t="s">
        <v>133</v>
      </c>
      <c r="AF11" s="166" t="s">
        <v>134</v>
      </c>
      <c r="AG11" s="166" t="s">
        <v>132</v>
      </c>
      <c r="AH11" s="166" t="s">
        <v>217</v>
      </c>
      <c r="AI11" s="166" t="s">
        <v>135</v>
      </c>
      <c r="AJ11" s="156" t="s">
        <v>216</v>
      </c>
      <c r="AK11" s="167" t="s">
        <v>132</v>
      </c>
      <c r="AL11" s="167" t="s">
        <v>133</v>
      </c>
      <c r="AM11" s="167" t="s">
        <v>134</v>
      </c>
      <c r="AN11" s="167" t="s">
        <v>132</v>
      </c>
      <c r="AO11" s="167" t="s">
        <v>217</v>
      </c>
      <c r="AP11" s="167" t="s">
        <v>135</v>
      </c>
      <c r="AQ11" s="158" t="s">
        <v>132</v>
      </c>
      <c r="AR11" s="158" t="s">
        <v>133</v>
      </c>
      <c r="AS11" s="158" t="s">
        <v>134</v>
      </c>
      <c r="AT11" s="158" t="s">
        <v>132</v>
      </c>
      <c r="AU11" s="158" t="s">
        <v>217</v>
      </c>
      <c r="AV11" s="158" t="s">
        <v>135</v>
      </c>
      <c r="AW11" s="160" t="s">
        <v>132</v>
      </c>
      <c r="AX11" s="160" t="s">
        <v>133</v>
      </c>
      <c r="AY11" s="160" t="s">
        <v>134</v>
      </c>
      <c r="AZ11" s="160" t="s">
        <v>132</v>
      </c>
      <c r="BA11" s="160" t="s">
        <v>217</v>
      </c>
      <c r="BB11" s="160" t="s">
        <v>135</v>
      </c>
      <c r="BC11" s="164" t="s">
        <v>132</v>
      </c>
      <c r="BD11" s="164" t="s">
        <v>133</v>
      </c>
      <c r="BE11" s="164" t="s">
        <v>134</v>
      </c>
      <c r="BF11" s="164" t="s">
        <v>132</v>
      </c>
      <c r="BG11" s="164" t="s">
        <v>217</v>
      </c>
      <c r="BH11" s="164" t="s">
        <v>135</v>
      </c>
    </row>
    <row r="12" spans="2:60" s="29" customFormat="1" x14ac:dyDescent="0.2">
      <c r="B12" s="182" t="s">
        <v>35</v>
      </c>
      <c r="C12" s="143"/>
      <c r="D12" s="143"/>
      <c r="E12" s="143"/>
      <c r="F12" s="143"/>
      <c r="G12" s="143"/>
      <c r="H12" s="143"/>
      <c r="I12" s="144"/>
      <c r="J12" s="145"/>
      <c r="K12" s="145"/>
      <c r="L12" s="145"/>
      <c r="M12" s="145"/>
      <c r="N12" s="145"/>
      <c r="O12" s="145"/>
      <c r="P12" s="145"/>
      <c r="Q12" s="153"/>
      <c r="R12" s="169"/>
      <c r="S12" s="151"/>
      <c r="T12" s="151"/>
      <c r="U12" s="151"/>
      <c r="V12" s="151"/>
      <c r="W12" s="170"/>
      <c r="X12" s="171"/>
      <c r="Y12" s="155"/>
      <c r="Z12" s="155"/>
      <c r="AA12" s="155"/>
      <c r="AB12" s="155"/>
      <c r="AC12" s="172"/>
      <c r="AD12" s="173"/>
      <c r="AE12" s="165"/>
      <c r="AF12" s="165"/>
      <c r="AG12" s="165"/>
      <c r="AH12" s="165"/>
      <c r="AI12" s="174"/>
      <c r="AJ12" s="157"/>
      <c r="AK12" s="175"/>
      <c r="AL12" s="168"/>
      <c r="AM12" s="168"/>
      <c r="AN12" s="168"/>
      <c r="AO12" s="168"/>
      <c r="AP12" s="176"/>
      <c r="AQ12" s="177"/>
      <c r="AR12" s="159"/>
      <c r="AS12" s="159"/>
      <c r="AT12" s="159"/>
      <c r="AU12" s="159"/>
      <c r="AV12" s="178"/>
      <c r="AW12" s="179"/>
      <c r="AX12" s="161"/>
      <c r="AY12" s="161"/>
      <c r="AZ12" s="161"/>
      <c r="BA12" s="161"/>
      <c r="BB12" s="180"/>
      <c r="BC12" s="181"/>
      <c r="BD12" s="162"/>
      <c r="BE12" s="162"/>
      <c r="BF12" s="162"/>
      <c r="BG12" s="162"/>
      <c r="BH12" s="163"/>
    </row>
    <row r="13" spans="2:60" s="29" customFormat="1" ht="14.1" customHeight="1" x14ac:dyDescent="0.2">
      <c r="B13" s="200" t="s">
        <v>192</v>
      </c>
      <c r="C13" s="296">
        <f>J13+Q13+AJ13</f>
        <v>7433.7282900150885</v>
      </c>
      <c r="D13" s="297"/>
      <c r="E13" s="297"/>
      <c r="F13" s="297"/>
      <c r="G13" s="297"/>
      <c r="H13" s="297"/>
      <c r="I13" s="297"/>
      <c r="J13" s="296">
        <f>K13+N13</f>
        <v>7433.7282900150885</v>
      </c>
      <c r="K13" s="298">
        <v>7218.9175001432595</v>
      </c>
      <c r="L13" s="298">
        <v>16798.508000000002</v>
      </c>
      <c r="M13" s="350">
        <f>IFERROR(K13/L13,0)</f>
        <v>0.4297356348637188</v>
      </c>
      <c r="N13" s="298">
        <v>214.81078987182937</v>
      </c>
      <c r="O13" s="298">
        <v>7014.2960000000003</v>
      </c>
      <c r="P13" s="350">
        <f>IFERROR(N13/O13,0)</f>
        <v>3.062471128561289E-2</v>
      </c>
      <c r="Q13" s="308">
        <f>R13+U13+X13+AA13+AD13+AG13</f>
        <v>0</v>
      </c>
      <c r="R13" s="314">
        <v>0</v>
      </c>
      <c r="S13" s="314">
        <v>0</v>
      </c>
      <c r="T13" s="308">
        <f>IFERROR(R13/S13,0)</f>
        <v>0</v>
      </c>
      <c r="U13" s="314">
        <v>0</v>
      </c>
      <c r="V13" s="314">
        <v>0</v>
      </c>
      <c r="W13" s="308">
        <f>IFERROR(U13/V13,0)</f>
        <v>0</v>
      </c>
      <c r="X13" s="314">
        <v>0</v>
      </c>
      <c r="Y13" s="314">
        <v>0</v>
      </c>
      <c r="Z13" s="308">
        <f>IFERROR(X13/Y13,0)</f>
        <v>0</v>
      </c>
      <c r="AA13" s="314">
        <v>0</v>
      </c>
      <c r="AB13" s="314">
        <v>0</v>
      </c>
      <c r="AC13" s="308">
        <f>IFERROR(AA13/AB13,0)</f>
        <v>0</v>
      </c>
      <c r="AD13" s="314">
        <v>0</v>
      </c>
      <c r="AE13" s="314">
        <v>0</v>
      </c>
      <c r="AF13" s="308">
        <f>IFERROR(AD13/AE13,0)</f>
        <v>0</v>
      </c>
      <c r="AG13" s="314">
        <v>0</v>
      </c>
      <c r="AH13" s="314">
        <v>0</v>
      </c>
      <c r="AI13" s="308">
        <f>IFERROR(AG13/AH13,0)</f>
        <v>0</v>
      </c>
      <c r="AJ13" s="308">
        <f>AK13+AN13+AQ13+AT13+AW13+AZ13+BC13+BF13</f>
        <v>0</v>
      </c>
      <c r="AK13" s="314">
        <v>0</v>
      </c>
      <c r="AL13" s="314">
        <v>0</v>
      </c>
      <c r="AM13" s="308">
        <f>IFERROR(AK13/AL13,0)</f>
        <v>0</v>
      </c>
      <c r="AN13" s="314">
        <v>0</v>
      </c>
      <c r="AO13" s="314">
        <v>0</v>
      </c>
      <c r="AP13" s="308">
        <f>IFERROR(AN13/AO13,0)</f>
        <v>0</v>
      </c>
      <c r="AQ13" s="314">
        <v>0</v>
      </c>
      <c r="AR13" s="314">
        <v>0</v>
      </c>
      <c r="AS13" s="308">
        <f>IFERROR(AQ13/AR13,0)</f>
        <v>0</v>
      </c>
      <c r="AT13" s="314">
        <v>0</v>
      </c>
      <c r="AU13" s="314">
        <v>0</v>
      </c>
      <c r="AV13" s="308">
        <f>IFERROR(AT13/AU13,0)</f>
        <v>0</v>
      </c>
      <c r="AW13" s="314">
        <v>0</v>
      </c>
      <c r="AX13" s="314">
        <v>0</v>
      </c>
      <c r="AY13" s="308">
        <f>IFERROR(AW13/AX13,0)</f>
        <v>0</v>
      </c>
      <c r="AZ13" s="314">
        <v>0</v>
      </c>
      <c r="BA13" s="314">
        <v>0</v>
      </c>
      <c r="BB13" s="308">
        <f>IFERROR(AZ13/BA13,0)</f>
        <v>0</v>
      </c>
      <c r="BC13" s="314">
        <v>0</v>
      </c>
      <c r="BD13" s="314">
        <v>0</v>
      </c>
      <c r="BE13" s="308">
        <f>IFERROR(BC13/BD13,0)</f>
        <v>0</v>
      </c>
      <c r="BF13" s="314">
        <v>0</v>
      </c>
      <c r="BG13" s="314">
        <v>0</v>
      </c>
      <c r="BH13" s="308">
        <f>IFERROR(BF13/BG13,0)</f>
        <v>0</v>
      </c>
    </row>
    <row r="14" spans="2:60" s="29" customFormat="1" ht="14.1" customHeight="1" x14ac:dyDescent="0.2">
      <c r="B14" s="200" t="s">
        <v>241</v>
      </c>
      <c r="C14" s="296">
        <f>J14+Q14+AJ14</f>
        <v>126.98912077400001</v>
      </c>
      <c r="D14" s="297"/>
      <c r="E14" s="297"/>
      <c r="F14" s="297"/>
      <c r="G14" s="297"/>
      <c r="H14" s="297"/>
      <c r="I14" s="297"/>
      <c r="J14" s="296">
        <f>K14+N14</f>
        <v>126.98912077400001</v>
      </c>
      <c r="K14" s="298">
        <v>79.79703228000001</v>
      </c>
      <c r="L14" s="298">
        <v>750.91</v>
      </c>
      <c r="M14" s="350">
        <f>IFERROR(K14/L14,0)</f>
        <v>0.10626710561851622</v>
      </c>
      <c r="N14" s="298">
        <v>47.192088494000004</v>
      </c>
      <c r="O14" s="298">
        <v>445.92700000000002</v>
      </c>
      <c r="P14" s="350">
        <f>IFERROR(N14/O14,0)</f>
        <v>0.10582917942622896</v>
      </c>
      <c r="Q14" s="308">
        <f>R14+U14+X14+AA14+AD14+AG14</f>
        <v>0</v>
      </c>
      <c r="R14" s="314">
        <v>0</v>
      </c>
      <c r="S14" s="314">
        <v>0</v>
      </c>
      <c r="T14" s="308">
        <f>IFERROR(R14/S14,0)</f>
        <v>0</v>
      </c>
      <c r="U14" s="314">
        <v>0</v>
      </c>
      <c r="V14" s="314">
        <v>0</v>
      </c>
      <c r="W14" s="308">
        <f>IFERROR(U14/V14,0)</f>
        <v>0</v>
      </c>
      <c r="X14" s="314">
        <v>0</v>
      </c>
      <c r="Y14" s="314">
        <v>0</v>
      </c>
      <c r="Z14" s="308">
        <f>IFERROR(X14/Y14,0)</f>
        <v>0</v>
      </c>
      <c r="AA14" s="314">
        <v>0</v>
      </c>
      <c r="AB14" s="314">
        <v>0</v>
      </c>
      <c r="AC14" s="308">
        <f>IFERROR(AA14/AB14,0)</f>
        <v>0</v>
      </c>
      <c r="AD14" s="314">
        <v>0</v>
      </c>
      <c r="AE14" s="314">
        <v>0</v>
      </c>
      <c r="AF14" s="308">
        <f>IFERROR(AD14/AE14,0)</f>
        <v>0</v>
      </c>
      <c r="AG14" s="314">
        <v>0</v>
      </c>
      <c r="AH14" s="314">
        <v>0</v>
      </c>
      <c r="AI14" s="308">
        <f>IFERROR(AG14/AH14,0)</f>
        <v>0</v>
      </c>
      <c r="AJ14" s="308">
        <f>AK14+AN14+AQ14+AT14+AW14+AZ14+BC14+BF14</f>
        <v>0</v>
      </c>
      <c r="AK14" s="314">
        <v>0</v>
      </c>
      <c r="AL14" s="314">
        <v>0</v>
      </c>
      <c r="AM14" s="308">
        <f>IFERROR(AK14/AL14,0)</f>
        <v>0</v>
      </c>
      <c r="AN14" s="314">
        <v>0</v>
      </c>
      <c r="AO14" s="314">
        <v>0</v>
      </c>
      <c r="AP14" s="308">
        <f>IFERROR(AN14/AO14,0)</f>
        <v>0</v>
      </c>
      <c r="AQ14" s="314">
        <v>0</v>
      </c>
      <c r="AR14" s="314">
        <v>0</v>
      </c>
      <c r="AS14" s="308">
        <f>IFERROR(AQ14/AR14,0)</f>
        <v>0</v>
      </c>
      <c r="AT14" s="314">
        <v>0</v>
      </c>
      <c r="AU14" s="314">
        <v>0</v>
      </c>
      <c r="AV14" s="308">
        <f>IFERROR(AT14/AU14,0)</f>
        <v>0</v>
      </c>
      <c r="AW14" s="314">
        <v>0</v>
      </c>
      <c r="AX14" s="314">
        <v>0</v>
      </c>
      <c r="AY14" s="308">
        <f>IFERROR(AW14/AX14,0)</f>
        <v>0</v>
      </c>
      <c r="AZ14" s="314">
        <v>0</v>
      </c>
      <c r="BA14" s="314">
        <v>0</v>
      </c>
      <c r="BB14" s="308">
        <f>IFERROR(AZ14/BA14,0)</f>
        <v>0</v>
      </c>
      <c r="BC14" s="314">
        <v>0</v>
      </c>
      <c r="BD14" s="314">
        <v>0</v>
      </c>
      <c r="BE14" s="308">
        <f>IFERROR(BC14/BD14,0)</f>
        <v>0</v>
      </c>
      <c r="BF14" s="314">
        <v>0</v>
      </c>
      <c r="BG14" s="314">
        <v>0</v>
      </c>
      <c r="BH14" s="308">
        <f>IFERROR(BF14/BG14,0)</f>
        <v>0</v>
      </c>
    </row>
    <row r="15" spans="2:60" s="29" customFormat="1" ht="14.1" customHeight="1" x14ac:dyDescent="0.2">
      <c r="B15" s="200" t="s">
        <v>38</v>
      </c>
      <c r="C15" s="296">
        <f>J15+Q15+AJ15</f>
        <v>0</v>
      </c>
      <c r="D15" s="297"/>
      <c r="E15" s="297"/>
      <c r="F15" s="297"/>
      <c r="G15" s="297"/>
      <c r="H15" s="297"/>
      <c r="I15" s="297"/>
      <c r="J15" s="296">
        <f>K15+N15</f>
        <v>0</v>
      </c>
      <c r="K15" s="298">
        <v>0</v>
      </c>
      <c r="L15" s="298">
        <v>0</v>
      </c>
      <c r="M15" s="296">
        <f>IFERROR(K15/L15,0)</f>
        <v>0</v>
      </c>
      <c r="N15" s="298">
        <v>0</v>
      </c>
      <c r="O15" s="298">
        <v>0</v>
      </c>
      <c r="P15" s="296">
        <f>IFERROR(N15/O15,0)</f>
        <v>0</v>
      </c>
      <c r="Q15" s="308">
        <f>R15+U15+X15+AA15+AD15+AG15</f>
        <v>0</v>
      </c>
      <c r="R15" s="314">
        <v>0</v>
      </c>
      <c r="S15" s="314">
        <v>0</v>
      </c>
      <c r="T15" s="308">
        <f>IFERROR(R15/S15,0)</f>
        <v>0</v>
      </c>
      <c r="U15" s="314">
        <v>0</v>
      </c>
      <c r="V15" s="314">
        <v>0</v>
      </c>
      <c r="W15" s="308">
        <f>IFERROR(U15/V15,0)</f>
        <v>0</v>
      </c>
      <c r="X15" s="314">
        <v>0</v>
      </c>
      <c r="Y15" s="314">
        <v>0</v>
      </c>
      <c r="Z15" s="308">
        <f>IFERROR(X15/Y15,0)</f>
        <v>0</v>
      </c>
      <c r="AA15" s="314">
        <v>0</v>
      </c>
      <c r="AB15" s="314">
        <v>0</v>
      </c>
      <c r="AC15" s="308">
        <f>IFERROR(AA15/AB15,0)</f>
        <v>0</v>
      </c>
      <c r="AD15" s="314">
        <v>0</v>
      </c>
      <c r="AE15" s="314">
        <v>0</v>
      </c>
      <c r="AF15" s="308">
        <f>IFERROR(AD15/AE15,0)</f>
        <v>0</v>
      </c>
      <c r="AG15" s="314">
        <v>0</v>
      </c>
      <c r="AH15" s="314">
        <v>0</v>
      </c>
      <c r="AI15" s="308">
        <f>IFERROR(AG15/AH15,0)</f>
        <v>0</v>
      </c>
      <c r="AJ15" s="308">
        <f>AK15+AN15+AQ15+AT15+AW15+AZ15+BC15+BF15</f>
        <v>0</v>
      </c>
      <c r="AK15" s="314">
        <v>0</v>
      </c>
      <c r="AL15" s="314">
        <v>0</v>
      </c>
      <c r="AM15" s="308">
        <f>IFERROR(AK15/AL15,0)</f>
        <v>0</v>
      </c>
      <c r="AN15" s="314">
        <v>0</v>
      </c>
      <c r="AO15" s="314">
        <v>0</v>
      </c>
      <c r="AP15" s="308">
        <f>IFERROR(AN15/AO15,0)</f>
        <v>0</v>
      </c>
      <c r="AQ15" s="314">
        <v>0</v>
      </c>
      <c r="AR15" s="314">
        <v>0</v>
      </c>
      <c r="AS15" s="308">
        <f>IFERROR(AQ15/AR15,0)</f>
        <v>0</v>
      </c>
      <c r="AT15" s="314">
        <v>0</v>
      </c>
      <c r="AU15" s="314">
        <v>0</v>
      </c>
      <c r="AV15" s="308">
        <f>IFERROR(AT15/AU15,0)</f>
        <v>0</v>
      </c>
      <c r="AW15" s="314">
        <v>0</v>
      </c>
      <c r="AX15" s="314">
        <v>0</v>
      </c>
      <c r="AY15" s="308">
        <f>IFERROR(AW15/AX15,0)</f>
        <v>0</v>
      </c>
      <c r="AZ15" s="314">
        <v>0</v>
      </c>
      <c r="BA15" s="314">
        <v>0</v>
      </c>
      <c r="BB15" s="308">
        <f>IFERROR(AZ15/BA15,0)</f>
        <v>0</v>
      </c>
      <c r="BC15" s="314">
        <v>0</v>
      </c>
      <c r="BD15" s="314">
        <v>0</v>
      </c>
      <c r="BE15" s="308">
        <f>IFERROR(BC15/BD15,0)</f>
        <v>0</v>
      </c>
      <c r="BF15" s="314">
        <v>0</v>
      </c>
      <c r="BG15" s="314">
        <v>0</v>
      </c>
      <c r="BH15" s="308">
        <f>IFERROR(BF15/BG15,0)</f>
        <v>0</v>
      </c>
    </row>
    <row r="16" spans="2:60" s="29" customFormat="1" x14ac:dyDescent="0.2">
      <c r="B16" s="182" t="s">
        <v>273</v>
      </c>
      <c r="C16" s="299"/>
      <c r="D16" s="299"/>
      <c r="E16" s="299"/>
      <c r="F16" s="299"/>
      <c r="G16" s="299"/>
      <c r="H16" s="299"/>
      <c r="I16" s="300"/>
      <c r="J16" s="297"/>
      <c r="K16" s="297"/>
      <c r="L16" s="297"/>
      <c r="M16" s="297"/>
      <c r="N16" s="297"/>
      <c r="O16" s="297"/>
      <c r="P16" s="297"/>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6"/>
    </row>
    <row r="17" spans="2:60" s="29" customFormat="1" ht="14.1" customHeight="1" x14ac:dyDescent="0.2">
      <c r="B17" s="200" t="s">
        <v>271</v>
      </c>
      <c r="C17" s="296">
        <f>D17+G17</f>
        <v>0</v>
      </c>
      <c r="D17" s="287">
        <v>0</v>
      </c>
      <c r="E17" s="287">
        <v>0</v>
      </c>
      <c r="F17" s="296">
        <f>IFERROR(D17/E17,0)</f>
        <v>0</v>
      </c>
      <c r="G17" s="287">
        <v>0</v>
      </c>
      <c r="H17" s="287">
        <v>0</v>
      </c>
      <c r="I17" s="296">
        <f>IFERROR(G17/H17,0)</f>
        <v>0</v>
      </c>
      <c r="J17" s="297"/>
      <c r="K17" s="297"/>
      <c r="L17" s="297"/>
      <c r="M17" s="297"/>
      <c r="N17" s="297"/>
      <c r="O17" s="297"/>
      <c r="P17" s="297"/>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6"/>
    </row>
    <row r="18" spans="2:60" s="29" customFormat="1" x14ac:dyDescent="0.2">
      <c r="B18" s="182" t="s">
        <v>41</v>
      </c>
      <c r="C18" s="299"/>
      <c r="D18" s="299"/>
      <c r="E18" s="299"/>
      <c r="F18" s="299"/>
      <c r="G18" s="299"/>
      <c r="H18" s="299"/>
      <c r="I18" s="300"/>
      <c r="J18" s="297"/>
      <c r="K18" s="297"/>
      <c r="L18" s="297"/>
      <c r="M18" s="297"/>
      <c r="N18" s="297"/>
      <c r="O18" s="297"/>
      <c r="P18" s="297"/>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6"/>
    </row>
    <row r="19" spans="2:60" s="29" customFormat="1" ht="14.1" customHeight="1" x14ac:dyDescent="0.2">
      <c r="B19" s="200" t="s">
        <v>272</v>
      </c>
      <c r="C19" s="296">
        <f>D19+G19</f>
        <v>0</v>
      </c>
      <c r="D19" s="287">
        <v>0</v>
      </c>
      <c r="E19" s="287">
        <v>0</v>
      </c>
      <c r="F19" s="296">
        <f>IFERROR(D19/E19,0)</f>
        <v>0</v>
      </c>
      <c r="G19" s="287">
        <v>0</v>
      </c>
      <c r="H19" s="287">
        <v>0</v>
      </c>
      <c r="I19" s="296">
        <f>IFERROR(G19/H19,0)</f>
        <v>0</v>
      </c>
      <c r="J19" s="297"/>
      <c r="K19" s="297"/>
      <c r="L19" s="297"/>
      <c r="M19" s="297"/>
      <c r="N19" s="297"/>
      <c r="O19" s="297"/>
      <c r="P19" s="297"/>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315"/>
      <c r="BH19" s="316"/>
    </row>
    <row r="20" spans="2:60" s="29" customFormat="1" ht="27" customHeight="1" x14ac:dyDescent="0.2">
      <c r="B20" s="201" t="s">
        <v>106</v>
      </c>
      <c r="C20" s="296">
        <f>D20+G20</f>
        <v>0</v>
      </c>
      <c r="D20" s="287">
        <v>0</v>
      </c>
      <c r="E20" s="297"/>
      <c r="F20" s="297"/>
      <c r="G20" s="287">
        <v>0</v>
      </c>
      <c r="H20" s="297"/>
      <c r="I20" s="297"/>
      <c r="J20" s="297"/>
      <c r="K20" s="297"/>
      <c r="L20" s="297"/>
      <c r="M20" s="297"/>
      <c r="N20" s="297"/>
      <c r="O20" s="297"/>
      <c r="P20" s="297"/>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6"/>
    </row>
    <row r="21" spans="2:60" s="29" customFormat="1" ht="14.1" customHeight="1" x14ac:dyDescent="0.2">
      <c r="B21" s="201" t="s">
        <v>26</v>
      </c>
      <c r="C21" s="301">
        <f>SUM(C13:C20)</f>
        <v>7560.7174107890887</v>
      </c>
      <c r="D21" s="301">
        <f>SUM(D13:D20)</f>
        <v>0</v>
      </c>
      <c r="E21" s="301">
        <f>SUM(E13:E20)</f>
        <v>0</v>
      </c>
      <c r="F21" s="301"/>
      <c r="G21" s="301">
        <f>SUM(G13:G20)</f>
        <v>0</v>
      </c>
      <c r="H21" s="301">
        <f>SUM(H13:H20)</f>
        <v>0</v>
      </c>
      <c r="I21" s="301"/>
      <c r="J21" s="301">
        <f>SUM(J13:J20)</f>
        <v>7560.7174107890887</v>
      </c>
      <c r="K21" s="301">
        <f>SUM(K13:K20)</f>
        <v>7298.7145324232597</v>
      </c>
      <c r="L21" s="301">
        <f>SUM(L13:L20)</f>
        <v>17549.418000000001</v>
      </c>
      <c r="M21" s="301"/>
      <c r="N21" s="301">
        <f>SUM(N13:N20)</f>
        <v>262.00287836582936</v>
      </c>
      <c r="O21" s="301">
        <f>SUM(O13:O20)</f>
        <v>7460.223</v>
      </c>
      <c r="P21" s="301"/>
      <c r="Q21" s="311">
        <f>SUM(Q13:Q20)</f>
        <v>0</v>
      </c>
      <c r="R21" s="311">
        <f>SUM(R13:R20)</f>
        <v>0</v>
      </c>
      <c r="S21" s="311">
        <f>SUM(S13:S20)</f>
        <v>0</v>
      </c>
      <c r="T21" s="311"/>
      <c r="U21" s="311">
        <f>SUM(U13:U20)</f>
        <v>0</v>
      </c>
      <c r="V21" s="311">
        <f>SUM(V13:V20)</f>
        <v>0</v>
      </c>
      <c r="W21" s="311"/>
      <c r="X21" s="311">
        <f>SUM(X13:X20)</f>
        <v>0</v>
      </c>
      <c r="Y21" s="311">
        <f>SUM(Y13:Y20)</f>
        <v>0</v>
      </c>
      <c r="Z21" s="311"/>
      <c r="AA21" s="311">
        <f>SUM(AA13:AA20)</f>
        <v>0</v>
      </c>
      <c r="AB21" s="311">
        <f>SUM(AB13:AB20)</f>
        <v>0</v>
      </c>
      <c r="AC21" s="311"/>
      <c r="AD21" s="311">
        <f>SUM(AD13:AD20)</f>
        <v>0</v>
      </c>
      <c r="AE21" s="311">
        <f>SUM(AE13:AE20)</f>
        <v>0</v>
      </c>
      <c r="AF21" s="311"/>
      <c r="AG21" s="311">
        <f>SUM(AG13:AG20)</f>
        <v>0</v>
      </c>
      <c r="AH21" s="311">
        <f>SUM(AH13:AH20)</f>
        <v>0</v>
      </c>
      <c r="AI21" s="311"/>
      <c r="AJ21" s="311">
        <f>SUM(AJ13:AJ20)</f>
        <v>0</v>
      </c>
      <c r="AK21" s="311">
        <f>SUM(AK13:AK20)</f>
        <v>0</v>
      </c>
      <c r="AL21" s="311">
        <f>SUM(AL13:AL20)</f>
        <v>0</v>
      </c>
      <c r="AM21" s="311"/>
      <c r="AN21" s="311">
        <f>SUM(AN13:AN20)</f>
        <v>0</v>
      </c>
      <c r="AO21" s="311">
        <f>SUM(AO13:AO20)</f>
        <v>0</v>
      </c>
      <c r="AP21" s="311"/>
      <c r="AQ21" s="311">
        <f>SUM(AQ13:AQ20)</f>
        <v>0</v>
      </c>
      <c r="AR21" s="311">
        <f>SUM(AR13:AR20)</f>
        <v>0</v>
      </c>
      <c r="AS21" s="311"/>
      <c r="AT21" s="311">
        <f>SUM(AT13:AT20)</f>
        <v>0</v>
      </c>
      <c r="AU21" s="311">
        <f>SUM(AU13:AU20)</f>
        <v>0</v>
      </c>
      <c r="AV21" s="311"/>
      <c r="AW21" s="311">
        <f>SUM(AW13:AW20)</f>
        <v>0</v>
      </c>
      <c r="AX21" s="311">
        <f>SUM(AX13:AX20)</f>
        <v>0</v>
      </c>
      <c r="AY21" s="311"/>
      <c r="AZ21" s="311">
        <f>SUM(AZ13:AZ20)</f>
        <v>0</v>
      </c>
      <c r="BA21" s="311">
        <f>SUM(BA13:BA20)</f>
        <v>0</v>
      </c>
      <c r="BB21" s="311"/>
      <c r="BC21" s="311">
        <f>SUM(BC13:BC20)</f>
        <v>0</v>
      </c>
      <c r="BD21" s="311">
        <f>SUM(BD13:BD20)</f>
        <v>0</v>
      </c>
      <c r="BE21" s="311"/>
      <c r="BF21" s="311">
        <f>SUM(BF13:BF20)</f>
        <v>0</v>
      </c>
      <c r="BG21" s="311">
        <f>SUM(BG13:BG20)</f>
        <v>0</v>
      </c>
      <c r="BH21" s="311"/>
    </row>
    <row r="22" spans="2:60" x14ac:dyDescent="0.2">
      <c r="B22" s="29"/>
      <c r="C22" s="29"/>
      <c r="D22" s="29"/>
    </row>
    <row r="23" spans="2:60" x14ac:dyDescent="0.2">
      <c r="B23" s="29"/>
      <c r="C23" s="29"/>
      <c r="D23" s="29"/>
    </row>
    <row r="24" spans="2:60" x14ac:dyDescent="0.2">
      <c r="B24" s="29"/>
      <c r="C24" s="29"/>
      <c r="D24" s="29"/>
    </row>
    <row r="25" spans="2:60" x14ac:dyDescent="0.2">
      <c r="B25" s="29"/>
      <c r="C25" s="29"/>
      <c r="D25" s="29"/>
    </row>
    <row r="26" spans="2:60" x14ac:dyDescent="0.2">
      <c r="B26" s="29"/>
      <c r="C26" s="29"/>
      <c r="D26" s="29"/>
    </row>
    <row r="27" spans="2:60" x14ac:dyDescent="0.2">
      <c r="B27" s="29"/>
      <c r="C27" s="29"/>
      <c r="D27" s="29"/>
    </row>
    <row r="28" spans="2:60" x14ac:dyDescent="0.2">
      <c r="B28" s="29"/>
      <c r="C28" s="29"/>
      <c r="D28" s="29"/>
    </row>
    <row r="29" spans="2:60" x14ac:dyDescent="0.2">
      <c r="B29" s="29"/>
      <c r="C29" s="29"/>
      <c r="D29" s="29"/>
    </row>
    <row r="30" spans="2:60" x14ac:dyDescent="0.2">
      <c r="B30" s="29"/>
      <c r="C30" s="29"/>
      <c r="D30" s="29"/>
    </row>
    <row r="31" spans="2:60" x14ac:dyDescent="0.2">
      <c r="B31" s="29"/>
      <c r="C31" s="29"/>
      <c r="D31" s="29"/>
    </row>
    <row r="32" spans="2:60" x14ac:dyDescent="0.2">
      <c r="B32" s="29"/>
      <c r="C32" s="29"/>
      <c r="D32" s="29"/>
    </row>
    <row r="33" spans="2:4" ht="15" x14ac:dyDescent="0.2">
      <c r="B33" s="31"/>
      <c r="C33" s="29"/>
      <c r="D33" s="29"/>
    </row>
    <row r="34" spans="2:4" ht="15" x14ac:dyDescent="0.2">
      <c r="B34" s="31"/>
      <c r="C34" s="31"/>
      <c r="D34" s="31"/>
    </row>
    <row r="35" spans="2:4" ht="15" x14ac:dyDescent="0.2">
      <c r="B35" s="31"/>
      <c r="C35" s="31"/>
      <c r="D35" s="31"/>
    </row>
    <row r="36" spans="2:4" ht="15" x14ac:dyDescent="0.2">
      <c r="B36" s="31"/>
      <c r="C36" s="31"/>
      <c r="D36" s="31"/>
    </row>
    <row r="37" spans="2:4" ht="15" x14ac:dyDescent="0.2">
      <c r="B37" s="31"/>
      <c r="C37" s="31"/>
      <c r="D37" s="31"/>
    </row>
    <row r="38" spans="2:4" ht="15" x14ac:dyDescent="0.2">
      <c r="B38" s="31"/>
      <c r="C38" s="31"/>
      <c r="D38" s="31"/>
    </row>
    <row r="39" spans="2:4" ht="15" x14ac:dyDescent="0.2">
      <c r="B39" s="31"/>
      <c r="C39" s="31"/>
      <c r="D39" s="31"/>
    </row>
    <row r="40" spans="2:4" ht="15" x14ac:dyDescent="0.2">
      <c r="B40" s="31"/>
      <c r="C40" s="31"/>
      <c r="D40" s="31"/>
    </row>
    <row r="41" spans="2:4" ht="15" x14ac:dyDescent="0.2">
      <c r="B41" s="31"/>
      <c r="C41" s="31"/>
      <c r="D41" s="31"/>
    </row>
    <row r="42" spans="2:4" ht="15" x14ac:dyDescent="0.2">
      <c r="B42" s="31"/>
      <c r="C42" s="31"/>
      <c r="D42" s="31"/>
    </row>
    <row r="43" spans="2:4" ht="15" x14ac:dyDescent="0.2">
      <c r="B43" s="31"/>
      <c r="C43" s="31"/>
      <c r="D43" s="31"/>
    </row>
    <row r="44" spans="2:4" ht="15" x14ac:dyDescent="0.2">
      <c r="B44" s="31"/>
      <c r="C44" s="31"/>
      <c r="D44" s="31"/>
    </row>
    <row r="45" spans="2:4" ht="15" x14ac:dyDescent="0.2">
      <c r="B45" s="31"/>
      <c r="C45" s="31"/>
      <c r="D45" s="31"/>
    </row>
    <row r="46" spans="2:4" ht="15" x14ac:dyDescent="0.2">
      <c r="B46" s="31"/>
      <c r="C46" s="31"/>
      <c r="D46" s="31"/>
    </row>
    <row r="47" spans="2:4" ht="15" x14ac:dyDescent="0.2">
      <c r="B47" s="31"/>
      <c r="C47" s="31"/>
      <c r="D47" s="31"/>
    </row>
    <row r="48" spans="2:4" ht="15" x14ac:dyDescent="0.2">
      <c r="B48" s="31"/>
      <c r="C48" s="31"/>
      <c r="D48" s="31"/>
    </row>
    <row r="49" spans="2:4" ht="15" x14ac:dyDescent="0.2">
      <c r="B49" s="31"/>
      <c r="C49" s="31"/>
      <c r="D49" s="31"/>
    </row>
    <row r="50" spans="2:4" ht="15" x14ac:dyDescent="0.2">
      <c r="B50" s="31"/>
      <c r="C50" s="31"/>
      <c r="D50" s="31"/>
    </row>
    <row r="51" spans="2:4" ht="15" x14ac:dyDescent="0.2">
      <c r="B51" s="31"/>
      <c r="C51" s="31"/>
      <c r="D51" s="31"/>
    </row>
    <row r="52" spans="2:4" ht="15" x14ac:dyDescent="0.2">
      <c r="B52" s="31"/>
      <c r="C52" s="31"/>
      <c r="D52" s="31"/>
    </row>
    <row r="53" spans="2:4" ht="15" x14ac:dyDescent="0.2">
      <c r="B53" s="31"/>
      <c r="C53" s="31"/>
      <c r="D53" s="31"/>
    </row>
    <row r="54" spans="2:4" ht="15" x14ac:dyDescent="0.2">
      <c r="B54" s="31"/>
      <c r="C54" s="31"/>
      <c r="D54" s="31"/>
    </row>
    <row r="55" spans="2:4" ht="15" x14ac:dyDescent="0.2">
      <c r="B55" s="31"/>
      <c r="C55" s="31"/>
      <c r="D55" s="31"/>
    </row>
    <row r="56" spans="2:4" ht="15" x14ac:dyDescent="0.2">
      <c r="B56" s="31"/>
      <c r="C56" s="31"/>
      <c r="D56" s="31"/>
    </row>
    <row r="57" spans="2:4" ht="15" x14ac:dyDescent="0.2">
      <c r="B57" s="31"/>
      <c r="C57" s="31"/>
      <c r="D57" s="31"/>
    </row>
    <row r="58" spans="2:4" ht="15" x14ac:dyDescent="0.2">
      <c r="B58" s="31"/>
      <c r="C58" s="31"/>
      <c r="D58" s="31"/>
    </row>
    <row r="59" spans="2:4" ht="15" x14ac:dyDescent="0.2">
      <c r="B59" s="31"/>
      <c r="C59" s="31"/>
      <c r="D59" s="31"/>
    </row>
    <row r="60" spans="2:4" ht="15" x14ac:dyDescent="0.2">
      <c r="B60" s="31"/>
      <c r="C60" s="31"/>
      <c r="D60" s="31"/>
    </row>
    <row r="61" spans="2:4" ht="15" x14ac:dyDescent="0.2">
      <c r="B61" s="31"/>
      <c r="C61" s="31"/>
      <c r="D61" s="31"/>
    </row>
    <row r="62" spans="2:4" ht="15" x14ac:dyDescent="0.2">
      <c r="B62" s="31"/>
      <c r="C62" s="31"/>
      <c r="D62" s="31"/>
    </row>
    <row r="63" spans="2:4" ht="15" x14ac:dyDescent="0.2">
      <c r="B63" s="31"/>
      <c r="C63" s="31"/>
      <c r="D63" s="31"/>
    </row>
    <row r="64" spans="2:4" ht="15" x14ac:dyDescent="0.2">
      <c r="B64" s="31"/>
      <c r="C64" s="31"/>
      <c r="D64" s="31"/>
    </row>
    <row r="65" spans="2:4" ht="15" x14ac:dyDescent="0.2">
      <c r="B65" s="31"/>
      <c r="C65" s="31"/>
      <c r="D65" s="31"/>
    </row>
    <row r="66" spans="2:4" ht="15" x14ac:dyDescent="0.2">
      <c r="B66" s="31"/>
      <c r="C66" s="31"/>
      <c r="D66" s="31"/>
    </row>
    <row r="67" spans="2:4" ht="15" x14ac:dyDescent="0.2">
      <c r="B67" s="31"/>
      <c r="C67" s="31"/>
      <c r="D67" s="31"/>
    </row>
    <row r="68" spans="2:4" ht="15" x14ac:dyDescent="0.2">
      <c r="B68" s="31"/>
      <c r="C68" s="31"/>
      <c r="D68" s="31"/>
    </row>
    <row r="69" spans="2:4" ht="15" x14ac:dyDescent="0.2">
      <c r="B69" s="31"/>
      <c r="C69" s="31"/>
      <c r="D69" s="31"/>
    </row>
    <row r="70" spans="2:4" ht="15" x14ac:dyDescent="0.2">
      <c r="B70" s="31"/>
      <c r="C70" s="31"/>
      <c r="D70" s="31"/>
    </row>
    <row r="71" spans="2:4" ht="15" x14ac:dyDescent="0.2">
      <c r="B71" s="31"/>
      <c r="C71" s="31"/>
      <c r="D71" s="31"/>
    </row>
    <row r="72" spans="2:4" ht="15" x14ac:dyDescent="0.2">
      <c r="B72" s="31"/>
      <c r="C72" s="31"/>
      <c r="D72" s="31"/>
    </row>
    <row r="73" spans="2:4" ht="15" x14ac:dyDescent="0.2">
      <c r="B73" s="31"/>
      <c r="C73" s="31"/>
      <c r="D73" s="31"/>
    </row>
    <row r="74" spans="2:4" ht="15" x14ac:dyDescent="0.2">
      <c r="B74" s="31"/>
      <c r="C74" s="31"/>
      <c r="D74" s="31"/>
    </row>
    <row r="75" spans="2:4" ht="15" x14ac:dyDescent="0.2">
      <c r="B75" s="31"/>
      <c r="C75" s="31"/>
      <c r="D75" s="31"/>
    </row>
    <row r="76" spans="2:4" ht="15" x14ac:dyDescent="0.2">
      <c r="B76" s="31"/>
      <c r="C76" s="31"/>
      <c r="D76" s="31"/>
    </row>
    <row r="77" spans="2:4" ht="15" x14ac:dyDescent="0.2">
      <c r="B77" s="31"/>
      <c r="C77" s="31"/>
      <c r="D77" s="31"/>
    </row>
    <row r="78" spans="2:4" ht="15" x14ac:dyDescent="0.2">
      <c r="B78" s="31"/>
      <c r="C78" s="31"/>
      <c r="D78" s="31"/>
    </row>
    <row r="79" spans="2:4" ht="15" x14ac:dyDescent="0.2">
      <c r="B79" s="31"/>
      <c r="C79" s="31"/>
      <c r="D79" s="31"/>
    </row>
    <row r="80" spans="2:4" ht="15" x14ac:dyDescent="0.2">
      <c r="B80" s="31"/>
      <c r="C80" s="31"/>
      <c r="D80" s="31"/>
    </row>
    <row r="81" spans="2:4" ht="15" x14ac:dyDescent="0.2">
      <c r="B81" s="31"/>
      <c r="C81" s="31"/>
      <c r="D81" s="31"/>
    </row>
    <row r="82" spans="2:4" ht="15" x14ac:dyDescent="0.2">
      <c r="B82" s="31"/>
      <c r="C82" s="31"/>
      <c r="D82" s="31"/>
    </row>
    <row r="83" spans="2:4" ht="15" x14ac:dyDescent="0.2">
      <c r="B83" s="31"/>
      <c r="C83" s="31"/>
      <c r="D83" s="31"/>
    </row>
    <row r="84" spans="2:4" ht="15" x14ac:dyDescent="0.2">
      <c r="B84" s="31"/>
      <c r="C84" s="31"/>
      <c r="D84" s="31"/>
    </row>
    <row r="85" spans="2:4" ht="15" x14ac:dyDescent="0.2">
      <c r="B85" s="31"/>
      <c r="C85" s="31"/>
      <c r="D85" s="31"/>
    </row>
    <row r="86" spans="2:4" ht="15" x14ac:dyDescent="0.2">
      <c r="B86" s="31"/>
      <c r="C86" s="31"/>
      <c r="D86" s="31"/>
    </row>
    <row r="87" spans="2:4" ht="15" x14ac:dyDescent="0.2">
      <c r="B87" s="31"/>
      <c r="C87" s="31"/>
      <c r="D87" s="31"/>
    </row>
    <row r="88" spans="2:4" ht="15" x14ac:dyDescent="0.2">
      <c r="B88" s="31"/>
      <c r="C88" s="31"/>
      <c r="D88" s="31"/>
    </row>
    <row r="89" spans="2:4" ht="15" x14ac:dyDescent="0.2">
      <c r="B89" s="31"/>
      <c r="C89" s="31"/>
      <c r="D89" s="31"/>
    </row>
    <row r="90" spans="2:4" ht="15" x14ac:dyDescent="0.2">
      <c r="B90" s="31"/>
      <c r="C90" s="31"/>
      <c r="D90" s="31"/>
    </row>
    <row r="91" spans="2:4" ht="15" x14ac:dyDescent="0.2">
      <c r="B91" s="31"/>
      <c r="C91" s="31"/>
      <c r="D91" s="31"/>
    </row>
    <row r="92" spans="2:4" ht="15" x14ac:dyDescent="0.2">
      <c r="B92" s="31"/>
      <c r="C92" s="31"/>
      <c r="D92" s="31"/>
    </row>
    <row r="93" spans="2:4" ht="15" x14ac:dyDescent="0.2">
      <c r="B93" s="31"/>
      <c r="C93" s="31"/>
      <c r="D93" s="31"/>
    </row>
    <row r="94" spans="2:4" ht="15" x14ac:dyDescent="0.2">
      <c r="B94" s="31"/>
      <c r="C94" s="31"/>
      <c r="D94" s="31"/>
    </row>
    <row r="95" spans="2:4" ht="15" x14ac:dyDescent="0.2">
      <c r="B95" s="31"/>
      <c r="C95" s="31"/>
      <c r="D95" s="31"/>
    </row>
    <row r="96" spans="2:4" ht="15" x14ac:dyDescent="0.2">
      <c r="B96" s="31"/>
      <c r="C96" s="31"/>
      <c r="D96" s="31"/>
    </row>
    <row r="97" spans="2:4" ht="15" x14ac:dyDescent="0.2">
      <c r="B97" s="31"/>
      <c r="C97" s="31"/>
      <c r="D97" s="31"/>
    </row>
    <row r="98" spans="2:4" ht="15" x14ac:dyDescent="0.2">
      <c r="B98" s="31"/>
      <c r="C98" s="31"/>
      <c r="D98" s="31"/>
    </row>
    <row r="99" spans="2:4" ht="15" x14ac:dyDescent="0.2">
      <c r="B99" s="31"/>
      <c r="C99" s="31"/>
      <c r="D99" s="31"/>
    </row>
    <row r="100" spans="2:4" ht="15" x14ac:dyDescent="0.2">
      <c r="B100" s="31"/>
      <c r="C100" s="31"/>
      <c r="D100" s="31"/>
    </row>
    <row r="101" spans="2:4" ht="15" x14ac:dyDescent="0.2">
      <c r="B101" s="31"/>
      <c r="C101" s="31"/>
      <c r="D101" s="31"/>
    </row>
    <row r="102" spans="2:4" ht="15" x14ac:dyDescent="0.2">
      <c r="B102" s="31"/>
      <c r="C102" s="31"/>
      <c r="D102" s="31"/>
    </row>
    <row r="103" spans="2:4" ht="15" x14ac:dyDescent="0.2">
      <c r="B103" s="31"/>
      <c r="C103" s="31"/>
      <c r="D103" s="31"/>
    </row>
    <row r="104" spans="2:4" ht="15" x14ac:dyDescent="0.2">
      <c r="B104" s="31"/>
      <c r="C104" s="31"/>
      <c r="D104" s="31"/>
    </row>
    <row r="105" spans="2:4" ht="15" x14ac:dyDescent="0.2">
      <c r="B105" s="31"/>
      <c r="C105" s="31"/>
      <c r="D105" s="31"/>
    </row>
    <row r="106" spans="2:4" ht="15" x14ac:dyDescent="0.2">
      <c r="B106" s="31"/>
      <c r="C106" s="31"/>
      <c r="D106" s="31"/>
    </row>
    <row r="107" spans="2:4" ht="15" x14ac:dyDescent="0.2">
      <c r="B107" s="31"/>
      <c r="C107" s="31"/>
      <c r="D107" s="31"/>
    </row>
    <row r="108" spans="2:4" ht="15" x14ac:dyDescent="0.2">
      <c r="B108" s="31"/>
      <c r="C108" s="31"/>
      <c r="D108" s="31"/>
    </row>
    <row r="109" spans="2:4" ht="15" x14ac:dyDescent="0.2">
      <c r="B109" s="31"/>
      <c r="C109" s="31"/>
      <c r="D109" s="31"/>
    </row>
    <row r="110" spans="2:4" ht="15" x14ac:dyDescent="0.2">
      <c r="B110" s="31"/>
      <c r="C110" s="31"/>
      <c r="D110" s="31"/>
    </row>
    <row r="111" spans="2:4" ht="15" x14ac:dyDescent="0.2">
      <c r="B111" s="31"/>
      <c r="C111" s="31"/>
      <c r="D111" s="31"/>
    </row>
    <row r="112" spans="2:4" ht="15" x14ac:dyDescent="0.2">
      <c r="C112" s="31"/>
      <c r="D112" s="31"/>
    </row>
  </sheetData>
  <mergeCells count="29">
    <mergeCell ref="B1:D1"/>
    <mergeCell ref="B6:D6"/>
    <mergeCell ref="Q8:AI8"/>
    <mergeCell ref="AT10:AV10"/>
    <mergeCell ref="AG10:AI10"/>
    <mergeCell ref="AK10:AM10"/>
    <mergeCell ref="X10:Z10"/>
    <mergeCell ref="AA10:AC10"/>
    <mergeCell ref="AJ8:BH8"/>
    <mergeCell ref="AD10:AF10"/>
    <mergeCell ref="AD9:AI9"/>
    <mergeCell ref="J8:P8"/>
    <mergeCell ref="G10:I10"/>
    <mergeCell ref="X9:AC9"/>
    <mergeCell ref="R9:W9"/>
    <mergeCell ref="BC9:BH9"/>
    <mergeCell ref="AW9:BB9"/>
    <mergeCell ref="AQ9:AV9"/>
    <mergeCell ref="AK9:AP9"/>
    <mergeCell ref="D10:F10"/>
    <mergeCell ref="D8:I8"/>
    <mergeCell ref="AZ10:BB10"/>
    <mergeCell ref="K10:M10"/>
    <mergeCell ref="N10:P10"/>
    <mergeCell ref="R10:T10"/>
    <mergeCell ref="U10:W10"/>
    <mergeCell ref="AN10:AP10"/>
    <mergeCell ref="AQ10:AS10"/>
    <mergeCell ref="AW10:AY10"/>
  </mergeCells>
  <pageMargins left="0.75" right="0.75" top="1" bottom="1" header="0.5" footer="0.5"/>
  <pageSetup paperSize="9" scale="21" orientation="landscape" verticalDpi="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A1:T55"/>
  <sheetViews>
    <sheetView zoomScale="80" zoomScaleNormal="80" zoomScaleSheetLayoutView="80" workbookViewId="0"/>
  </sheetViews>
  <sheetFormatPr defaultRowHeight="23.25" x14ac:dyDescent="0.35"/>
  <cols>
    <col min="1" max="1" width="6.140625" style="9" customWidth="1"/>
    <col min="2" max="2" width="5.7109375" style="9" customWidth="1"/>
    <col min="3" max="4" width="16.7109375" style="9" customWidth="1"/>
    <col min="5" max="5" width="15" style="9" customWidth="1"/>
    <col min="6" max="6" width="5.7109375" style="9" customWidth="1"/>
    <col min="7" max="8" width="16.7109375" style="9" customWidth="1"/>
    <col min="9" max="9" width="13.28515625" style="9" customWidth="1"/>
    <col min="10" max="10" width="3.5703125" style="9" customWidth="1"/>
    <col min="11" max="11" width="3.28515625" style="9" customWidth="1"/>
    <col min="12" max="12" width="3.7109375" style="9" customWidth="1"/>
    <col min="13" max="18" width="10.7109375" style="9" customWidth="1"/>
    <col min="19" max="19" width="4" style="9" customWidth="1"/>
    <col min="20" max="16384" width="9.140625" style="9"/>
  </cols>
  <sheetData>
    <row r="1" spans="1:20" ht="23.25" customHeight="1" thickBot="1" x14ac:dyDescent="0.4">
      <c r="A1" s="9" t="s">
        <v>18</v>
      </c>
    </row>
    <row r="2" spans="1:20" ht="15" customHeight="1" x14ac:dyDescent="0.35">
      <c r="B2" s="83"/>
      <c r="C2" s="75"/>
      <c r="D2" s="75"/>
      <c r="E2" s="75"/>
      <c r="F2" s="75"/>
      <c r="G2" s="75"/>
      <c r="H2" s="75"/>
      <c r="I2" s="75"/>
      <c r="J2" s="75"/>
      <c r="K2" s="76"/>
      <c r="L2" s="10"/>
      <c r="M2" s="10"/>
      <c r="N2" s="10"/>
      <c r="O2" s="10"/>
      <c r="P2" s="10"/>
      <c r="Q2" s="10"/>
      <c r="R2" s="10"/>
      <c r="S2" s="10"/>
      <c r="T2" s="11"/>
    </row>
    <row r="3" spans="1:20" ht="21" customHeight="1" x14ac:dyDescent="0.35">
      <c r="B3" s="84"/>
      <c r="C3" s="77"/>
      <c r="D3" s="78"/>
      <c r="E3" s="77"/>
      <c r="F3" s="78" t="s">
        <v>19</v>
      </c>
      <c r="G3" s="77"/>
      <c r="H3" s="78"/>
      <c r="I3" s="77"/>
      <c r="J3" s="77"/>
      <c r="K3" s="79"/>
      <c r="L3" s="12"/>
      <c r="M3" s="12"/>
      <c r="N3" s="12"/>
      <c r="O3" s="12"/>
      <c r="P3" s="12"/>
      <c r="Q3" s="12"/>
      <c r="R3" s="12"/>
      <c r="S3" s="13"/>
      <c r="T3" s="11"/>
    </row>
    <row r="4" spans="1:20" ht="15" customHeight="1" thickBot="1" x14ac:dyDescent="0.4">
      <c r="B4" s="84"/>
      <c r="C4" s="80"/>
      <c r="D4" s="81"/>
      <c r="E4" s="80"/>
      <c r="F4" s="80"/>
      <c r="G4" s="80"/>
      <c r="H4" s="82"/>
      <c r="I4" s="80"/>
      <c r="J4" s="80"/>
      <c r="K4" s="79"/>
      <c r="L4" s="14"/>
      <c r="M4" s="14"/>
      <c r="N4" s="14"/>
      <c r="O4" s="14"/>
      <c r="P4" s="14"/>
      <c r="Q4" s="14"/>
      <c r="R4" s="14"/>
      <c r="S4" s="10"/>
      <c r="T4" s="11"/>
    </row>
    <row r="5" spans="1:20" s="15" customFormat="1" ht="15" customHeight="1" x14ac:dyDescent="0.2">
      <c r="B5" s="85"/>
      <c r="C5" s="86"/>
      <c r="D5" s="86"/>
      <c r="E5" s="86"/>
      <c r="F5" s="86"/>
      <c r="G5" s="86"/>
      <c r="H5" s="86"/>
      <c r="I5" s="86"/>
      <c r="J5" s="86"/>
      <c r="K5" s="87"/>
      <c r="L5" s="16"/>
      <c r="M5" s="14"/>
      <c r="N5" s="14"/>
      <c r="O5" s="14"/>
      <c r="P5" s="14"/>
      <c r="Q5" s="14"/>
      <c r="R5" s="14"/>
      <c r="S5" s="12"/>
      <c r="T5" s="17"/>
    </row>
    <row r="6" spans="1:20" s="51" customFormat="1" ht="15" customHeight="1" x14ac:dyDescent="0.2">
      <c r="B6" s="88"/>
      <c r="C6" s="89"/>
      <c r="D6" s="89"/>
      <c r="E6" s="89"/>
      <c r="F6" s="89"/>
      <c r="G6" s="89"/>
      <c r="H6" s="89"/>
      <c r="I6" s="89"/>
      <c r="J6" s="89"/>
      <c r="K6" s="90"/>
      <c r="L6" s="16"/>
      <c r="M6" s="14"/>
      <c r="N6" s="14"/>
      <c r="O6" s="14"/>
      <c r="P6" s="14"/>
      <c r="Q6" s="14"/>
      <c r="R6" s="14"/>
      <c r="S6" s="12"/>
      <c r="T6" s="14"/>
    </row>
    <row r="7" spans="1:20" s="51" customFormat="1" ht="15" customHeight="1" x14ac:dyDescent="0.2">
      <c r="B7" s="88"/>
      <c r="C7" s="89"/>
      <c r="D7" s="89"/>
      <c r="E7" s="89"/>
      <c r="F7" s="89"/>
      <c r="G7" s="89"/>
      <c r="H7" s="89"/>
      <c r="I7" s="89"/>
      <c r="J7" s="89"/>
      <c r="K7" s="90"/>
      <c r="L7" s="16"/>
      <c r="M7" s="14"/>
      <c r="N7" s="14"/>
      <c r="O7" s="14"/>
      <c r="P7" s="14"/>
      <c r="Q7" s="14"/>
      <c r="R7" s="14"/>
      <c r="S7" s="12"/>
      <c r="T7" s="14"/>
    </row>
    <row r="8" spans="1:20" s="51" customFormat="1" ht="15" customHeight="1" x14ac:dyDescent="0.2">
      <c r="B8" s="88"/>
      <c r="C8" s="89"/>
      <c r="D8" s="89"/>
      <c r="E8" s="89"/>
      <c r="F8" s="89"/>
      <c r="G8" s="89"/>
      <c r="H8" s="89"/>
      <c r="I8" s="89"/>
      <c r="J8" s="89"/>
      <c r="K8" s="90"/>
      <c r="L8" s="16"/>
      <c r="M8" s="14"/>
      <c r="N8" s="14"/>
      <c r="O8" s="14"/>
      <c r="P8" s="14"/>
      <c r="Q8" s="14"/>
      <c r="R8" s="14"/>
      <c r="S8" s="12"/>
      <c r="T8" s="14"/>
    </row>
    <row r="9" spans="1:20" s="51" customFormat="1" ht="15" customHeight="1" x14ac:dyDescent="0.2">
      <c r="B9" s="88"/>
      <c r="C9" s="89"/>
      <c r="D9" s="89"/>
      <c r="E9" s="89"/>
      <c r="F9" s="89"/>
      <c r="G9" s="89"/>
      <c r="H9" s="89"/>
      <c r="I9" s="89"/>
      <c r="J9" s="89"/>
      <c r="K9" s="90"/>
      <c r="L9" s="16"/>
      <c r="M9" s="14"/>
      <c r="N9" s="14"/>
      <c r="O9" s="14"/>
      <c r="P9" s="14"/>
      <c r="Q9" s="14"/>
      <c r="R9" s="14"/>
      <c r="S9" s="12"/>
      <c r="T9" s="14"/>
    </row>
    <row r="10" spans="1:20" s="51" customFormat="1" ht="15" customHeight="1" x14ac:dyDescent="0.2">
      <c r="B10" s="88"/>
      <c r="C10" s="89"/>
      <c r="D10" s="89"/>
      <c r="E10" s="89"/>
      <c r="F10" s="89"/>
      <c r="G10" s="89"/>
      <c r="H10" s="89"/>
      <c r="I10" s="89"/>
      <c r="J10" s="89"/>
      <c r="K10" s="90"/>
      <c r="L10" s="16"/>
      <c r="M10" s="14"/>
      <c r="N10" s="14"/>
      <c r="O10" s="14"/>
      <c r="P10" s="14"/>
      <c r="Q10" s="14"/>
      <c r="R10" s="14"/>
      <c r="S10" s="12"/>
      <c r="T10" s="14"/>
    </row>
    <row r="11" spans="1:20" s="51" customFormat="1" ht="15" customHeight="1" x14ac:dyDescent="0.2">
      <c r="B11" s="88"/>
      <c r="C11" s="89"/>
      <c r="D11" s="89"/>
      <c r="E11" s="89"/>
      <c r="F11" s="89"/>
      <c r="G11" s="89"/>
      <c r="H11" s="89"/>
      <c r="I11" s="89"/>
      <c r="J11" s="89"/>
      <c r="K11" s="90"/>
      <c r="L11" s="16"/>
      <c r="M11" s="14"/>
      <c r="N11" s="14"/>
      <c r="O11" s="14"/>
      <c r="P11" s="14"/>
      <c r="Q11" s="14"/>
      <c r="R11" s="14"/>
      <c r="S11" s="12"/>
      <c r="T11" s="14"/>
    </row>
    <row r="12" spans="1:20" s="51" customFormat="1" ht="15" customHeight="1" x14ac:dyDescent="0.2">
      <c r="B12" s="88"/>
      <c r="C12" s="89"/>
      <c r="D12" s="89"/>
      <c r="E12" s="89"/>
      <c r="F12" s="89"/>
      <c r="G12" s="89"/>
      <c r="H12" s="89"/>
      <c r="I12" s="89"/>
      <c r="J12" s="89"/>
      <c r="K12" s="90"/>
      <c r="L12" s="16"/>
      <c r="M12" s="14"/>
      <c r="N12" s="14"/>
      <c r="O12" s="14"/>
      <c r="P12" s="14"/>
      <c r="Q12" s="14"/>
      <c r="R12" s="14"/>
      <c r="S12" s="12"/>
      <c r="T12" s="14"/>
    </row>
    <row r="13" spans="1:20" s="51" customFormat="1" ht="15" customHeight="1" x14ac:dyDescent="0.2">
      <c r="B13" s="88"/>
      <c r="C13" s="89"/>
      <c r="D13" s="89"/>
      <c r="E13" s="89"/>
      <c r="F13" s="89"/>
      <c r="G13" s="89"/>
      <c r="H13" s="89"/>
      <c r="I13" s="89"/>
      <c r="J13" s="89"/>
      <c r="K13" s="90"/>
      <c r="L13" s="16"/>
      <c r="M13" s="14"/>
      <c r="N13" s="14"/>
      <c r="O13" s="14"/>
      <c r="P13" s="14"/>
      <c r="Q13" s="14"/>
      <c r="R13" s="14"/>
      <c r="S13" s="12"/>
      <c r="T13" s="14"/>
    </row>
    <row r="14" spans="1:20" s="51" customFormat="1" ht="15" customHeight="1" x14ac:dyDescent="0.2">
      <c r="B14" s="88"/>
      <c r="C14" s="393"/>
      <c r="D14" s="393"/>
      <c r="E14" s="393"/>
      <c r="F14" s="89"/>
      <c r="G14" s="89"/>
      <c r="H14" s="89"/>
      <c r="I14" s="89"/>
      <c r="J14" s="89"/>
      <c r="K14" s="90"/>
      <c r="L14" s="16"/>
      <c r="M14" s="14"/>
      <c r="N14" s="14"/>
      <c r="O14" s="14"/>
      <c r="P14" s="14"/>
      <c r="Q14" s="14"/>
      <c r="R14" s="14"/>
      <c r="S14" s="12"/>
      <c r="T14" s="14"/>
    </row>
    <row r="15" spans="1:20" s="51" customFormat="1" ht="15" customHeight="1" x14ac:dyDescent="0.2">
      <c r="B15" s="88"/>
      <c r="C15" s="89"/>
      <c r="D15" s="89"/>
      <c r="E15" s="89"/>
      <c r="F15" s="89"/>
      <c r="G15" s="89"/>
      <c r="H15" s="89"/>
      <c r="I15" s="89"/>
      <c r="J15" s="89"/>
      <c r="K15" s="90"/>
      <c r="L15" s="16"/>
      <c r="M15" s="52"/>
      <c r="N15" s="14"/>
      <c r="O15" s="14"/>
      <c r="P15" s="14"/>
      <c r="Q15" s="14"/>
      <c r="R15" s="14"/>
      <c r="S15" s="12"/>
      <c r="T15" s="14"/>
    </row>
    <row r="16" spans="1:20" s="51" customFormat="1" ht="15" customHeight="1" x14ac:dyDescent="0.2">
      <c r="B16" s="88"/>
      <c r="C16" s="89"/>
      <c r="D16" s="89"/>
      <c r="E16" s="89"/>
      <c r="F16" s="89"/>
      <c r="G16" s="89"/>
      <c r="H16" s="89"/>
      <c r="I16" s="89"/>
      <c r="J16" s="89"/>
      <c r="K16" s="90"/>
      <c r="L16" s="16"/>
      <c r="M16" s="14"/>
      <c r="N16" s="14"/>
      <c r="O16" s="14"/>
      <c r="P16" s="14"/>
      <c r="Q16" s="14"/>
      <c r="R16" s="14"/>
      <c r="S16" s="12"/>
      <c r="T16" s="14"/>
    </row>
    <row r="17" spans="1:20" s="51" customFormat="1" ht="15" customHeight="1" x14ac:dyDescent="0.2">
      <c r="B17" s="88"/>
      <c r="C17" s="89"/>
      <c r="D17" s="89"/>
      <c r="E17" s="89"/>
      <c r="F17" s="89"/>
      <c r="G17" s="89"/>
      <c r="H17" s="89"/>
      <c r="I17" s="89"/>
      <c r="J17" s="89"/>
      <c r="K17" s="90"/>
      <c r="L17" s="16"/>
      <c r="M17" s="14"/>
      <c r="N17" s="14"/>
      <c r="O17" s="14"/>
      <c r="P17" s="14"/>
      <c r="Q17" s="14"/>
      <c r="R17" s="14"/>
      <c r="S17" s="12"/>
      <c r="T17" s="14"/>
    </row>
    <row r="18" spans="1:20" s="51" customFormat="1" ht="15" customHeight="1" x14ac:dyDescent="0.2">
      <c r="B18" s="88"/>
      <c r="C18" s="89"/>
      <c r="D18" s="89"/>
      <c r="E18" s="89"/>
      <c r="F18" s="89"/>
      <c r="G18" s="89"/>
      <c r="H18" s="89"/>
      <c r="I18" s="89"/>
      <c r="J18" s="89"/>
      <c r="K18" s="90"/>
      <c r="L18" s="16"/>
      <c r="M18" s="14"/>
      <c r="N18" s="14"/>
      <c r="O18" s="14"/>
      <c r="P18" s="14"/>
      <c r="Q18" s="14"/>
      <c r="R18" s="14"/>
      <c r="S18" s="12"/>
      <c r="T18" s="14"/>
    </row>
    <row r="19" spans="1:20" s="51" customFormat="1" ht="15" customHeight="1" x14ac:dyDescent="0.2">
      <c r="B19" s="88"/>
      <c r="C19" s="89"/>
      <c r="D19" s="89"/>
      <c r="E19" s="89"/>
      <c r="F19" s="89"/>
      <c r="G19" s="89"/>
      <c r="H19" s="89"/>
      <c r="I19" s="89"/>
      <c r="J19" s="89"/>
      <c r="K19" s="90"/>
      <c r="L19" s="16"/>
      <c r="M19" s="14"/>
      <c r="N19" s="14"/>
      <c r="O19" s="14"/>
      <c r="P19" s="14"/>
      <c r="Q19" s="14"/>
      <c r="R19" s="14"/>
      <c r="S19" s="12"/>
      <c r="T19" s="14"/>
    </row>
    <row r="20" spans="1:20" s="51" customFormat="1" ht="15" customHeight="1" x14ac:dyDescent="0.2">
      <c r="B20" s="88"/>
      <c r="C20" s="89"/>
      <c r="D20" s="89"/>
      <c r="E20" s="89"/>
      <c r="F20" s="89"/>
      <c r="G20" s="89"/>
      <c r="H20" s="89"/>
      <c r="I20" s="89"/>
      <c r="J20" s="89"/>
      <c r="K20" s="90"/>
      <c r="L20" s="16"/>
      <c r="M20" s="14"/>
      <c r="N20" s="14"/>
      <c r="O20" s="14"/>
      <c r="P20" s="14"/>
      <c r="Q20" s="14"/>
      <c r="R20" s="14"/>
      <c r="S20" s="12"/>
      <c r="T20" s="14"/>
    </row>
    <row r="21" spans="1:20" s="51" customFormat="1" ht="15.75" customHeight="1" x14ac:dyDescent="0.2">
      <c r="B21" s="88"/>
      <c r="C21" s="89"/>
      <c r="D21" s="89"/>
      <c r="E21" s="89"/>
      <c r="F21" s="89"/>
      <c r="G21" s="89"/>
      <c r="H21" s="89"/>
      <c r="I21" s="89"/>
      <c r="J21" s="89"/>
      <c r="K21" s="90"/>
      <c r="L21" s="16"/>
      <c r="M21" s="14"/>
      <c r="N21" s="14"/>
      <c r="O21" s="14"/>
      <c r="P21" s="14"/>
      <c r="Q21" s="14"/>
      <c r="R21" s="14"/>
      <c r="S21" s="12"/>
      <c r="T21" s="14"/>
    </row>
    <row r="22" spans="1:20" s="51" customFormat="1" ht="15.75" customHeight="1" x14ac:dyDescent="0.2">
      <c r="B22" s="88"/>
      <c r="C22" s="89"/>
      <c r="D22" s="89"/>
      <c r="E22" s="89"/>
      <c r="F22" s="89"/>
      <c r="G22" s="89"/>
      <c r="H22" s="89"/>
      <c r="I22" s="89"/>
      <c r="J22" s="89"/>
      <c r="K22" s="90"/>
      <c r="L22" s="16"/>
      <c r="M22" s="14"/>
      <c r="N22" s="14"/>
      <c r="O22" s="14"/>
      <c r="P22" s="14"/>
      <c r="Q22" s="14"/>
      <c r="R22" s="14"/>
      <c r="S22" s="12"/>
      <c r="T22" s="14"/>
    </row>
    <row r="23" spans="1:20" s="51" customFormat="1" ht="15" customHeight="1" x14ac:dyDescent="0.2">
      <c r="B23" s="88"/>
      <c r="C23" s="89"/>
      <c r="D23" s="89"/>
      <c r="E23" s="89"/>
      <c r="F23" s="89"/>
      <c r="G23" s="89"/>
      <c r="H23" s="89"/>
      <c r="I23" s="89"/>
      <c r="J23" s="89"/>
      <c r="K23" s="90"/>
      <c r="L23" s="16"/>
      <c r="M23" s="14"/>
      <c r="N23" s="14"/>
      <c r="O23" s="14"/>
      <c r="P23" s="14"/>
      <c r="Q23" s="14"/>
      <c r="R23" s="14"/>
      <c r="S23" s="12"/>
      <c r="T23" s="14"/>
    </row>
    <row r="24" spans="1:20" s="51" customFormat="1" ht="15" customHeight="1" x14ac:dyDescent="0.2">
      <c r="B24" s="88"/>
      <c r="C24" s="89"/>
      <c r="D24" s="89"/>
      <c r="E24" s="89"/>
      <c r="F24" s="89"/>
      <c r="G24" s="89"/>
      <c r="H24" s="89"/>
      <c r="I24" s="89"/>
      <c r="J24" s="89"/>
      <c r="K24" s="90"/>
      <c r="L24" s="16"/>
      <c r="M24" s="14"/>
      <c r="N24" s="14"/>
      <c r="O24" s="14"/>
      <c r="P24" s="14"/>
      <c r="Q24" s="14"/>
      <c r="R24" s="14"/>
      <c r="S24" s="12"/>
      <c r="T24" s="14"/>
    </row>
    <row r="25" spans="1:20" s="51" customFormat="1" ht="15" customHeight="1" x14ac:dyDescent="0.2">
      <c r="B25" s="88"/>
      <c r="C25" s="89"/>
      <c r="D25" s="89"/>
      <c r="E25" s="89"/>
      <c r="F25" s="89"/>
      <c r="G25" s="89"/>
      <c r="H25" s="89"/>
      <c r="I25" s="89"/>
      <c r="J25" s="89"/>
      <c r="K25" s="90"/>
      <c r="L25" s="16"/>
      <c r="M25" s="14"/>
      <c r="N25" s="14"/>
      <c r="O25" s="14"/>
      <c r="P25" s="14"/>
      <c r="Q25" s="14"/>
      <c r="R25" s="14"/>
      <c r="S25" s="12"/>
      <c r="T25" s="14"/>
    </row>
    <row r="26" spans="1:20" s="51" customFormat="1" ht="15" customHeight="1" x14ac:dyDescent="0.2">
      <c r="B26" s="88"/>
      <c r="C26" s="89"/>
      <c r="D26" s="91"/>
      <c r="E26" s="89"/>
      <c r="F26" s="89"/>
      <c r="G26" s="89"/>
      <c r="H26" s="89"/>
      <c r="I26" s="89"/>
      <c r="J26" s="89"/>
      <c r="K26" s="90"/>
      <c r="L26" s="16"/>
      <c r="M26" s="14"/>
      <c r="N26" s="14"/>
      <c r="O26" s="14"/>
      <c r="P26" s="14"/>
      <c r="Q26" s="14"/>
      <c r="R26" s="14"/>
      <c r="S26" s="12"/>
      <c r="T26" s="14"/>
    </row>
    <row r="27" spans="1:20" s="51" customFormat="1" ht="15" customHeight="1" x14ac:dyDescent="0.2">
      <c r="A27" s="14"/>
      <c r="B27" s="88"/>
      <c r="C27" s="91"/>
      <c r="D27" s="91"/>
      <c r="E27" s="89"/>
      <c r="F27" s="89"/>
      <c r="G27" s="89"/>
      <c r="H27" s="89"/>
      <c r="I27" s="89"/>
      <c r="J27" s="89"/>
      <c r="K27" s="90"/>
      <c r="L27" s="16"/>
      <c r="M27" s="14"/>
      <c r="N27" s="14"/>
      <c r="O27" s="14"/>
      <c r="P27" s="14"/>
      <c r="Q27" s="14"/>
      <c r="R27" s="14"/>
      <c r="S27" s="12"/>
      <c r="T27" s="14"/>
    </row>
    <row r="28" spans="1:20" s="51" customFormat="1" ht="15" customHeight="1" x14ac:dyDescent="0.2">
      <c r="A28" s="14"/>
      <c r="B28" s="88"/>
      <c r="C28" s="91"/>
      <c r="D28" s="91"/>
      <c r="E28" s="89"/>
      <c r="F28" s="89"/>
      <c r="G28" s="89"/>
      <c r="H28" s="89"/>
      <c r="I28" s="89"/>
      <c r="J28" s="89"/>
      <c r="K28" s="90"/>
      <c r="L28" s="16"/>
      <c r="M28" s="14"/>
      <c r="N28" s="14"/>
      <c r="O28" s="14"/>
      <c r="P28" s="14"/>
      <c r="Q28" s="14"/>
      <c r="R28" s="14"/>
      <c r="S28" s="12"/>
      <c r="T28" s="14"/>
    </row>
    <row r="29" spans="1:20" s="51" customFormat="1" ht="15" customHeight="1" x14ac:dyDescent="0.2">
      <c r="A29" s="14"/>
      <c r="B29" s="88"/>
      <c r="C29" s="91"/>
      <c r="D29" s="91"/>
      <c r="E29" s="89"/>
      <c r="F29" s="89"/>
      <c r="G29" s="89"/>
      <c r="H29" s="89"/>
      <c r="I29" s="89"/>
      <c r="J29" s="89"/>
      <c r="K29" s="90"/>
      <c r="L29" s="16"/>
      <c r="M29" s="14"/>
      <c r="N29" s="14"/>
      <c r="O29" s="14"/>
      <c r="P29" s="14"/>
      <c r="Q29" s="14"/>
      <c r="R29" s="14"/>
      <c r="S29" s="12"/>
      <c r="T29" s="14"/>
    </row>
    <row r="30" spans="1:20" s="51" customFormat="1" ht="15" customHeight="1" x14ac:dyDescent="0.2">
      <c r="A30" s="14"/>
      <c r="B30" s="88"/>
      <c r="C30" s="89"/>
      <c r="D30" s="89"/>
      <c r="E30" s="89"/>
      <c r="F30" s="89"/>
      <c r="G30" s="89"/>
      <c r="H30" s="89"/>
      <c r="I30" s="89"/>
      <c r="J30" s="89"/>
      <c r="K30" s="90"/>
      <c r="L30" s="16"/>
      <c r="M30" s="14"/>
      <c r="N30" s="14"/>
      <c r="O30" s="14"/>
      <c r="P30" s="14"/>
      <c r="Q30" s="14"/>
      <c r="R30" s="14"/>
      <c r="S30" s="12"/>
      <c r="T30" s="14"/>
    </row>
    <row r="31" spans="1:20" s="51" customFormat="1" ht="15" customHeight="1" x14ac:dyDescent="0.2">
      <c r="A31" s="14"/>
      <c r="B31" s="88"/>
      <c r="C31" s="89"/>
      <c r="D31" s="89"/>
      <c r="E31" s="89"/>
      <c r="F31" s="89"/>
      <c r="G31" s="89"/>
      <c r="H31" s="89"/>
      <c r="I31" s="89"/>
      <c r="J31" s="92"/>
      <c r="K31" s="90"/>
      <c r="L31" s="18"/>
      <c r="M31" s="12"/>
      <c r="N31" s="12"/>
      <c r="O31" s="12"/>
      <c r="P31" s="12"/>
      <c r="Q31" s="12"/>
      <c r="R31" s="12"/>
      <c r="S31" s="12"/>
      <c r="T31" s="14"/>
    </row>
    <row r="32" spans="1:20" s="51" customFormat="1" ht="15" customHeight="1" x14ac:dyDescent="0.2">
      <c r="A32" s="14"/>
      <c r="B32" s="88"/>
      <c r="C32" s="89"/>
      <c r="D32" s="89"/>
      <c r="E32" s="89"/>
      <c r="F32" s="89"/>
      <c r="G32" s="89"/>
      <c r="H32" s="89"/>
      <c r="I32" s="89"/>
      <c r="J32" s="92"/>
      <c r="K32" s="90"/>
      <c r="L32" s="18"/>
      <c r="M32" s="12"/>
      <c r="N32" s="12"/>
      <c r="O32" s="12"/>
      <c r="P32" s="12"/>
      <c r="Q32" s="12"/>
      <c r="R32" s="12"/>
      <c r="S32" s="12"/>
      <c r="T32" s="14"/>
    </row>
    <row r="33" spans="1:20" s="51" customFormat="1" ht="15" customHeight="1" x14ac:dyDescent="0.2">
      <c r="A33" s="14"/>
      <c r="B33" s="88"/>
      <c r="C33" s="89"/>
      <c r="D33" s="89"/>
      <c r="E33" s="89"/>
      <c r="F33" s="89"/>
      <c r="G33" s="89"/>
      <c r="H33" s="89"/>
      <c r="I33" s="89"/>
      <c r="J33" s="92"/>
      <c r="K33" s="90"/>
      <c r="L33" s="18"/>
      <c r="M33" s="12"/>
      <c r="N33" s="12"/>
      <c r="O33" s="12"/>
      <c r="P33" s="12"/>
      <c r="Q33" s="12"/>
      <c r="R33" s="12"/>
      <c r="S33" s="12"/>
      <c r="T33" s="14"/>
    </row>
    <row r="34" spans="1:20" s="51" customFormat="1" ht="15" customHeight="1" x14ac:dyDescent="0.2">
      <c r="A34" s="14"/>
      <c r="B34" s="88"/>
      <c r="C34" s="89"/>
      <c r="D34" s="89"/>
      <c r="E34" s="89"/>
      <c r="F34" s="89"/>
      <c r="G34" s="89"/>
      <c r="H34" s="89"/>
      <c r="I34" s="89"/>
      <c r="J34" s="92"/>
      <c r="K34" s="90"/>
      <c r="L34" s="18"/>
      <c r="M34" s="12"/>
      <c r="N34" s="12"/>
      <c r="O34" s="12"/>
      <c r="P34" s="12"/>
      <c r="Q34" s="12"/>
      <c r="R34" s="12"/>
      <c r="S34" s="12"/>
      <c r="T34" s="14"/>
    </row>
    <row r="35" spans="1:20" s="51" customFormat="1" ht="15" customHeight="1" x14ac:dyDescent="0.2">
      <c r="A35" s="14"/>
      <c r="B35" s="88"/>
      <c r="C35" s="89"/>
      <c r="D35" s="89"/>
      <c r="E35" s="89"/>
      <c r="F35" s="92"/>
      <c r="G35" s="89"/>
      <c r="H35" s="89"/>
      <c r="I35" s="89"/>
      <c r="J35" s="92"/>
      <c r="K35" s="90"/>
      <c r="L35" s="18"/>
      <c r="M35" s="12"/>
      <c r="N35" s="12"/>
      <c r="O35" s="12"/>
      <c r="P35" s="12"/>
      <c r="Q35" s="12"/>
      <c r="R35" s="12"/>
      <c r="S35" s="12"/>
      <c r="T35" s="14"/>
    </row>
    <row r="36" spans="1:20" s="51" customFormat="1" ht="15" customHeight="1" x14ac:dyDescent="0.2">
      <c r="A36" s="14"/>
      <c r="B36" s="88"/>
      <c r="C36" s="89"/>
      <c r="D36" s="89"/>
      <c r="E36" s="89"/>
      <c r="F36" s="92"/>
      <c r="G36" s="89"/>
      <c r="H36" s="93"/>
      <c r="I36" s="93"/>
      <c r="J36" s="92"/>
      <c r="K36" s="90"/>
      <c r="L36" s="18"/>
      <c r="M36" s="12"/>
      <c r="N36" s="12"/>
      <c r="O36" s="12"/>
      <c r="P36" s="12"/>
      <c r="Q36" s="12"/>
      <c r="R36" s="12"/>
      <c r="S36" s="12"/>
      <c r="T36" s="14"/>
    </row>
    <row r="37" spans="1:20" s="51" customFormat="1" ht="15" customHeight="1" x14ac:dyDescent="0.2">
      <c r="A37" s="14"/>
      <c r="B37" s="88"/>
      <c r="C37" s="89"/>
      <c r="D37" s="89"/>
      <c r="E37" s="89"/>
      <c r="F37" s="92"/>
      <c r="G37" s="89"/>
      <c r="H37" s="89"/>
      <c r="I37" s="89"/>
      <c r="J37" s="92"/>
      <c r="K37" s="90"/>
      <c r="L37" s="18"/>
      <c r="M37" s="12"/>
      <c r="N37" s="12"/>
      <c r="O37" s="12"/>
      <c r="P37" s="12"/>
      <c r="Q37" s="12"/>
      <c r="R37" s="12"/>
      <c r="S37" s="12"/>
      <c r="T37" s="14"/>
    </row>
    <row r="38" spans="1:20" s="51" customFormat="1" ht="15" customHeight="1" x14ac:dyDescent="0.2">
      <c r="A38" s="14"/>
      <c r="B38" s="88"/>
      <c r="C38" s="89"/>
      <c r="D38" s="89"/>
      <c r="E38" s="89"/>
      <c r="F38" s="92"/>
      <c r="G38" s="89"/>
      <c r="H38" s="89"/>
      <c r="I38" s="89"/>
      <c r="J38" s="92"/>
      <c r="K38" s="90"/>
      <c r="L38" s="18"/>
      <c r="M38" s="12"/>
      <c r="N38" s="12"/>
      <c r="O38" s="12"/>
      <c r="P38" s="12"/>
      <c r="Q38" s="12"/>
      <c r="R38" s="12"/>
      <c r="S38" s="12"/>
      <c r="T38" s="14"/>
    </row>
    <row r="39" spans="1:20" s="51" customFormat="1" ht="15" customHeight="1" x14ac:dyDescent="0.2">
      <c r="A39" s="14"/>
      <c r="B39" s="88"/>
      <c r="C39" s="89"/>
      <c r="D39" s="89"/>
      <c r="E39" s="89"/>
      <c r="F39" s="92"/>
      <c r="G39" s="89"/>
      <c r="H39" s="89"/>
      <c r="I39" s="89"/>
      <c r="J39" s="92"/>
      <c r="K39" s="90"/>
      <c r="L39" s="18"/>
      <c r="M39" s="12"/>
      <c r="N39" s="12"/>
      <c r="O39" s="12"/>
      <c r="P39" s="12"/>
      <c r="Q39" s="12"/>
      <c r="R39" s="12"/>
      <c r="S39" s="12"/>
      <c r="T39" s="14"/>
    </row>
    <row r="40" spans="1:20" s="51" customFormat="1" ht="15" customHeight="1" x14ac:dyDescent="0.2">
      <c r="A40" s="14"/>
      <c r="B40" s="88"/>
      <c r="C40" s="89"/>
      <c r="D40" s="89"/>
      <c r="E40" s="89"/>
      <c r="F40" s="92"/>
      <c r="G40" s="89"/>
      <c r="H40" s="89"/>
      <c r="I40" s="89"/>
      <c r="J40" s="92"/>
      <c r="K40" s="90"/>
      <c r="L40" s="18"/>
      <c r="M40" s="12"/>
      <c r="N40" s="12"/>
      <c r="O40" s="12"/>
      <c r="P40" s="12"/>
      <c r="Q40" s="12"/>
      <c r="R40" s="12"/>
      <c r="S40" s="12"/>
      <c r="T40" s="14"/>
    </row>
    <row r="41" spans="1:20" s="51" customFormat="1" ht="15" customHeight="1" x14ac:dyDescent="0.2">
      <c r="A41" s="14"/>
      <c r="B41" s="88"/>
      <c r="C41" s="89"/>
      <c r="D41" s="89"/>
      <c r="E41" s="89"/>
      <c r="F41" s="92"/>
      <c r="G41" s="89"/>
      <c r="H41" s="89"/>
      <c r="I41" s="89"/>
      <c r="J41" s="92"/>
      <c r="K41" s="90"/>
      <c r="L41" s="18"/>
      <c r="M41" s="12"/>
      <c r="N41" s="12"/>
      <c r="O41" s="12"/>
      <c r="P41" s="12"/>
      <c r="Q41" s="12"/>
      <c r="R41" s="12"/>
      <c r="S41" s="12"/>
      <c r="T41" s="14"/>
    </row>
    <row r="42" spans="1:20" s="51" customFormat="1" ht="15" customHeight="1" x14ac:dyDescent="0.2">
      <c r="A42" s="14"/>
      <c r="B42" s="88"/>
      <c r="C42" s="89"/>
      <c r="D42" s="89"/>
      <c r="E42" s="89"/>
      <c r="F42" s="92"/>
      <c r="G42" s="89"/>
      <c r="H42" s="89"/>
      <c r="I42" s="89"/>
      <c r="J42" s="92"/>
      <c r="K42" s="90"/>
      <c r="L42" s="18"/>
      <c r="M42" s="12"/>
      <c r="N42" s="12"/>
      <c r="O42" s="12"/>
      <c r="P42" s="12"/>
      <c r="Q42" s="12"/>
      <c r="R42" s="12"/>
      <c r="S42" s="12"/>
      <c r="T42" s="14"/>
    </row>
    <row r="43" spans="1:20" s="51" customFormat="1" ht="15" customHeight="1" x14ac:dyDescent="0.2">
      <c r="A43" s="14"/>
      <c r="B43" s="88"/>
      <c r="C43" s="89"/>
      <c r="D43" s="89"/>
      <c r="E43" s="89"/>
      <c r="F43" s="92"/>
      <c r="G43" s="89"/>
      <c r="H43" s="89"/>
      <c r="I43" s="89"/>
      <c r="J43" s="92"/>
      <c r="K43" s="90"/>
      <c r="L43" s="18"/>
      <c r="M43" s="12"/>
      <c r="N43" s="12"/>
      <c r="O43" s="12"/>
      <c r="P43" s="12"/>
      <c r="Q43" s="12"/>
      <c r="R43" s="12"/>
      <c r="S43" s="12"/>
      <c r="T43" s="14"/>
    </row>
    <row r="44" spans="1:20" s="51" customFormat="1" ht="15" customHeight="1" x14ac:dyDescent="0.2">
      <c r="A44" s="14"/>
      <c r="B44" s="88"/>
      <c r="C44" s="89"/>
      <c r="D44" s="89"/>
      <c r="E44" s="89"/>
      <c r="F44" s="92"/>
      <c r="G44" s="89"/>
      <c r="H44" s="89"/>
      <c r="I44" s="89"/>
      <c r="J44" s="92"/>
      <c r="K44" s="90"/>
      <c r="L44" s="18"/>
      <c r="M44" s="12"/>
      <c r="N44" s="12"/>
      <c r="O44" s="12"/>
      <c r="P44" s="12"/>
      <c r="Q44" s="12"/>
      <c r="R44" s="12"/>
      <c r="S44" s="12"/>
      <c r="T44" s="14"/>
    </row>
    <row r="45" spans="1:20" s="51" customFormat="1" ht="15" customHeight="1" x14ac:dyDescent="0.2">
      <c r="A45" s="14"/>
      <c r="B45" s="88"/>
      <c r="C45" s="89"/>
      <c r="D45" s="89"/>
      <c r="E45" s="89"/>
      <c r="F45" s="92"/>
      <c r="G45" s="89"/>
      <c r="H45" s="89"/>
      <c r="I45" s="89"/>
      <c r="J45" s="92"/>
      <c r="K45" s="90"/>
      <c r="L45" s="18"/>
      <c r="M45" s="12"/>
      <c r="N45" s="12"/>
      <c r="O45" s="12"/>
      <c r="P45" s="12"/>
      <c r="Q45" s="12"/>
      <c r="R45" s="12"/>
      <c r="S45" s="12"/>
      <c r="T45" s="14"/>
    </row>
    <row r="46" spans="1:20" s="51" customFormat="1" ht="15" customHeight="1" x14ac:dyDescent="0.2">
      <c r="A46" s="14"/>
      <c r="B46" s="88"/>
      <c r="C46" s="89"/>
      <c r="D46" s="89"/>
      <c r="E46" s="89"/>
      <c r="F46" s="92"/>
      <c r="G46" s="89"/>
      <c r="H46" s="89"/>
      <c r="I46" s="89"/>
      <c r="J46" s="92"/>
      <c r="K46" s="90"/>
      <c r="L46" s="18"/>
      <c r="M46" s="12"/>
      <c r="N46" s="12"/>
      <c r="O46" s="12"/>
      <c r="P46" s="12"/>
      <c r="Q46" s="12"/>
      <c r="R46" s="12"/>
      <c r="S46" s="12"/>
      <c r="T46" s="14"/>
    </row>
    <row r="47" spans="1:20" s="51" customFormat="1" ht="15" customHeight="1" x14ac:dyDescent="0.2">
      <c r="A47" s="14"/>
      <c r="B47" s="88"/>
      <c r="C47" s="89"/>
      <c r="D47" s="89"/>
      <c r="E47" s="89"/>
      <c r="F47" s="92"/>
      <c r="G47" s="89"/>
      <c r="H47" s="89"/>
      <c r="I47" s="89"/>
      <c r="J47" s="92"/>
      <c r="K47" s="90"/>
      <c r="L47" s="18"/>
      <c r="M47" s="12"/>
      <c r="N47" s="12"/>
      <c r="O47" s="12"/>
      <c r="P47" s="12"/>
      <c r="Q47" s="12"/>
      <c r="R47" s="12"/>
      <c r="S47" s="12"/>
      <c r="T47" s="14"/>
    </row>
    <row r="48" spans="1:20" s="51" customFormat="1" ht="15" customHeight="1" x14ac:dyDescent="0.2">
      <c r="A48" s="14"/>
      <c r="B48" s="88"/>
      <c r="C48" s="89"/>
      <c r="D48" s="89"/>
      <c r="E48" s="89"/>
      <c r="F48" s="92"/>
      <c r="G48" s="89"/>
      <c r="H48" s="89"/>
      <c r="I48" s="89"/>
      <c r="J48" s="92"/>
      <c r="K48" s="90"/>
      <c r="L48" s="18"/>
      <c r="M48" s="12"/>
      <c r="N48" s="12"/>
      <c r="O48" s="12"/>
      <c r="P48" s="12"/>
      <c r="Q48" s="12"/>
      <c r="R48" s="12"/>
      <c r="S48" s="12"/>
      <c r="T48" s="14"/>
    </row>
    <row r="49" spans="1:11" ht="24" thickBot="1" x14ac:dyDescent="0.4">
      <c r="A49" s="11"/>
      <c r="B49" s="94"/>
      <c r="C49" s="95"/>
      <c r="D49" s="95"/>
      <c r="E49" s="96"/>
      <c r="F49" s="96"/>
      <c r="G49" s="96"/>
      <c r="H49" s="96"/>
      <c r="I49" s="96"/>
      <c r="J49" s="96"/>
      <c r="K49" s="97"/>
    </row>
    <row r="50" spans="1:11" ht="36" customHeight="1" x14ac:dyDescent="0.35">
      <c r="A50" s="11"/>
      <c r="B50" s="10"/>
      <c r="C50" s="10"/>
      <c r="D50" s="10"/>
      <c r="F50" s="10"/>
      <c r="G50" s="10"/>
      <c r="H50" s="10"/>
      <c r="I50" s="10"/>
      <c r="J50" s="10"/>
    </row>
    <row r="51" spans="1:11" x14ac:dyDescent="0.35">
      <c r="A51" s="11"/>
      <c r="B51" s="11"/>
      <c r="C51" s="11"/>
      <c r="D51" s="11"/>
    </row>
    <row r="52" spans="1:11" x14ac:dyDescent="0.35">
      <c r="A52" s="11"/>
      <c r="B52" s="11"/>
      <c r="C52" s="11"/>
      <c r="D52" s="11"/>
    </row>
    <row r="54" spans="1:11" x14ac:dyDescent="0.35">
      <c r="G54" s="10"/>
      <c r="H54" s="11"/>
      <c r="I54" s="11"/>
    </row>
    <row r="55" spans="1:11" x14ac:dyDescent="0.35">
      <c r="G55" s="19"/>
    </row>
  </sheetData>
  <mergeCells count="1">
    <mergeCell ref="C14:E14"/>
  </mergeCells>
  <phoneticPr fontId="34" type="noConversion"/>
  <pageMargins left="0.23622047244094491" right="0.23622047244094491" top="0.74803149606299213" bottom="0.74803149606299213" header="0.31496062992125984" footer="0.31496062992125984"/>
  <pageSetup paperSize="9"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I13"/>
  <sheetViews>
    <sheetView zoomScale="80" zoomScaleNormal="80" zoomScaleSheetLayoutView="80" workbookViewId="0"/>
  </sheetViews>
  <sheetFormatPr defaultRowHeight="12.75" x14ac:dyDescent="0.2"/>
  <cols>
    <col min="1" max="1" width="12" style="22" customWidth="1"/>
    <col min="2" max="2" width="34.28515625" style="22" customWidth="1"/>
    <col min="3" max="3" width="25.5703125" style="22" customWidth="1"/>
    <col min="4" max="4" width="50.28515625" style="22" customWidth="1"/>
    <col min="5" max="5" width="20.140625" style="22" customWidth="1"/>
    <col min="6" max="6" width="5.7109375" style="22" customWidth="1"/>
    <col min="7" max="9" width="19.85546875" style="22" customWidth="1"/>
    <col min="10" max="10" width="18.28515625" style="22" customWidth="1"/>
    <col min="11" max="16384" width="9.140625" style="22"/>
  </cols>
  <sheetData>
    <row r="1" spans="2:9" ht="20.25" x14ac:dyDescent="0.3">
      <c r="B1" s="23" t="s">
        <v>282</v>
      </c>
      <c r="C1" s="21"/>
      <c r="D1" s="21"/>
      <c r="E1" s="21"/>
      <c r="F1" s="21"/>
      <c r="G1" s="21"/>
      <c r="H1" s="21"/>
      <c r="I1" s="21"/>
    </row>
    <row r="2" spans="2:9" ht="15" x14ac:dyDescent="0.25">
      <c r="B2" s="54" t="str">
        <f>Tradingname</f>
        <v>APA OPERATIONS PTY LIMITED</v>
      </c>
      <c r="C2" s="55"/>
    </row>
    <row r="3" spans="2:9" ht="18" customHeight="1" x14ac:dyDescent="0.45">
      <c r="B3" s="56" t="s">
        <v>408</v>
      </c>
      <c r="C3" s="57" t="str">
        <f>TEXT(Yearending,"dd/mm/yyyy")</f>
        <v>30/06/2019</v>
      </c>
      <c r="D3" s="48"/>
      <c r="E3" s="48"/>
    </row>
    <row r="4" spans="2:9" ht="20.25" x14ac:dyDescent="0.3">
      <c r="B4" s="20"/>
    </row>
    <row r="5" spans="2:9" ht="15.75" x14ac:dyDescent="0.25">
      <c r="B5" s="32" t="s">
        <v>283</v>
      </c>
    </row>
    <row r="6" spans="2:9" x14ac:dyDescent="0.2">
      <c r="B6" s="24"/>
      <c r="C6" s="27"/>
      <c r="D6" s="27"/>
      <c r="E6" s="27"/>
      <c r="G6" s="33"/>
      <c r="H6" s="29"/>
      <c r="I6" s="29"/>
    </row>
    <row r="7" spans="2:9" ht="57" customHeight="1" x14ac:dyDescent="0.2">
      <c r="B7" s="442" t="s">
        <v>161</v>
      </c>
      <c r="C7" s="443"/>
      <c r="D7" s="443"/>
      <c r="E7" s="444"/>
    </row>
    <row r="8" spans="2:9" ht="13.5" customHeight="1" x14ac:dyDescent="0.2">
      <c r="B8" s="441">
        <v>0</v>
      </c>
      <c r="C8" s="441"/>
      <c r="D8" s="441"/>
      <c r="E8" s="441"/>
    </row>
    <row r="9" spans="2:9" ht="13.5" customHeight="1" x14ac:dyDescent="0.2">
      <c r="B9" s="441">
        <v>0</v>
      </c>
      <c r="C9" s="441"/>
      <c r="D9" s="441"/>
      <c r="E9" s="441"/>
    </row>
    <row r="10" spans="2:9" ht="13.5" customHeight="1" x14ac:dyDescent="0.2">
      <c r="B10" s="441">
        <v>0</v>
      </c>
      <c r="C10" s="441"/>
      <c r="D10" s="441"/>
      <c r="E10" s="441"/>
    </row>
    <row r="11" spans="2:9" ht="13.5" customHeight="1" x14ac:dyDescent="0.2">
      <c r="B11" s="441">
        <v>0</v>
      </c>
      <c r="C11" s="441"/>
      <c r="D11" s="441"/>
      <c r="E11" s="441"/>
    </row>
    <row r="12" spans="2:9" ht="13.5" customHeight="1" x14ac:dyDescent="0.2">
      <c r="B12" s="441">
        <v>0</v>
      </c>
      <c r="C12" s="441"/>
      <c r="D12" s="441"/>
      <c r="E12" s="441"/>
    </row>
    <row r="13" spans="2:9" ht="13.5" customHeight="1" x14ac:dyDescent="0.2">
      <c r="B13" s="441">
        <v>0</v>
      </c>
      <c r="C13" s="441"/>
      <c r="D13" s="441"/>
      <c r="E13" s="441"/>
    </row>
  </sheetData>
  <mergeCells count="7">
    <mergeCell ref="B13:E13"/>
    <mergeCell ref="B7:E7"/>
    <mergeCell ref="B8:E8"/>
    <mergeCell ref="B9:E9"/>
    <mergeCell ref="B10:E10"/>
    <mergeCell ref="B11:E11"/>
    <mergeCell ref="B12:E12"/>
  </mergeCells>
  <pageMargins left="0.75" right="0.75" top="1" bottom="1" header="0.5" footer="0.5"/>
  <pageSetup paperSize="9" scale="89" orientation="landscape" r:id="rId1"/>
  <headerFooter alignWithMargins="0"/>
  <colBreaks count="1" manualBreakCount="1">
    <brk id="6" max="22"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
  <sheetViews>
    <sheetView zoomScale="80" zoomScaleNormal="80" workbookViewId="0"/>
  </sheetViews>
  <sheetFormatPr defaultRowHeight="12.75" x14ac:dyDescent="0.2"/>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zoomScale="80" zoomScaleNormal="80" workbookViewId="0"/>
  </sheetViews>
  <sheetFormatPr defaultRowHeight="12.75" x14ac:dyDescent="0.2"/>
  <cols>
    <col min="1" max="1" width="11.7109375" style="327" customWidth="1"/>
    <col min="2" max="2" width="22.42578125" style="327" customWidth="1"/>
    <col min="3" max="3" width="15.85546875" style="327" customWidth="1"/>
    <col min="4" max="4" width="84.28515625" style="327" customWidth="1"/>
    <col min="5" max="16384" width="9.140625" style="327"/>
  </cols>
  <sheetData>
    <row r="1" spans="2:4" ht="20.25" x14ac:dyDescent="0.3">
      <c r="B1" s="351" t="s">
        <v>274</v>
      </c>
      <c r="C1" s="352"/>
      <c r="D1" s="352"/>
    </row>
    <row r="2" spans="2:4" ht="15" x14ac:dyDescent="0.25">
      <c r="B2" s="353" t="s">
        <v>441</v>
      </c>
      <c r="C2" s="354"/>
    </row>
    <row r="3" spans="2:4" ht="15.75" customHeight="1" x14ac:dyDescent="0.45">
      <c r="B3" s="355" t="s">
        <v>420</v>
      </c>
      <c r="C3" s="356">
        <v>43646</v>
      </c>
      <c r="D3" s="357"/>
    </row>
    <row r="4" spans="2:4" ht="20.25" x14ac:dyDescent="0.3">
      <c r="B4" s="358"/>
    </row>
    <row r="6" spans="2:4" ht="13.5" thickBot="1" x14ac:dyDescent="0.25"/>
    <row r="7" spans="2:4" ht="16.5" thickBot="1" x14ac:dyDescent="0.25">
      <c r="B7" s="359" t="s">
        <v>421</v>
      </c>
      <c r="C7" s="449" t="s">
        <v>422</v>
      </c>
      <c r="D7" s="450"/>
    </row>
    <row r="8" spans="2:4" ht="33.75" customHeight="1" x14ac:dyDescent="0.2">
      <c r="B8" s="362"/>
      <c r="C8" s="365" t="s">
        <v>423</v>
      </c>
      <c r="D8" s="366"/>
    </row>
    <row r="9" spans="2:4" ht="114" customHeight="1" x14ac:dyDescent="0.2">
      <c r="B9" s="363"/>
      <c r="C9" s="447" t="s">
        <v>438</v>
      </c>
      <c r="D9" s="448"/>
    </row>
    <row r="10" spans="2:4" ht="72" customHeight="1" x14ac:dyDescent="0.2">
      <c r="B10" s="363"/>
      <c r="C10" s="447" t="s">
        <v>440</v>
      </c>
      <c r="D10" s="448"/>
    </row>
    <row r="11" spans="2:4" ht="41.25" customHeight="1" thickBot="1" x14ac:dyDescent="0.25">
      <c r="B11" s="364"/>
      <c r="C11" s="451" t="s">
        <v>439</v>
      </c>
      <c r="D11" s="452"/>
    </row>
    <row r="12" spans="2:4" ht="31.5" customHeight="1" thickBot="1" x14ac:dyDescent="0.25">
      <c r="B12" s="359">
        <v>1.1000000000000001</v>
      </c>
      <c r="C12" s="453" t="s">
        <v>424</v>
      </c>
      <c r="D12" s="454"/>
    </row>
    <row r="13" spans="2:4" ht="36.75" customHeight="1" thickBot="1" x14ac:dyDescent="0.25">
      <c r="B13" s="369">
        <v>1.2</v>
      </c>
      <c r="C13" s="445" t="s">
        <v>425</v>
      </c>
      <c r="D13" s="446"/>
    </row>
    <row r="14" spans="2:4" ht="39" customHeight="1" thickBot="1" x14ac:dyDescent="0.25">
      <c r="B14" s="359">
        <v>3.1</v>
      </c>
      <c r="C14" s="455" t="s">
        <v>426</v>
      </c>
      <c r="D14" s="446"/>
    </row>
    <row r="15" spans="2:4" ht="71.25" customHeight="1" thickBot="1" x14ac:dyDescent="0.25">
      <c r="B15" s="360" t="s">
        <v>340</v>
      </c>
      <c r="C15" s="445" t="s">
        <v>427</v>
      </c>
      <c r="D15" s="446"/>
    </row>
    <row r="16" spans="2:4" ht="34.5" customHeight="1" thickBot="1" x14ac:dyDescent="0.25">
      <c r="B16" s="456" t="s">
        <v>346</v>
      </c>
      <c r="C16" s="458" t="s">
        <v>428</v>
      </c>
      <c r="D16" s="459"/>
    </row>
    <row r="17" spans="2:4" ht="26.25" customHeight="1" thickBot="1" x14ac:dyDescent="0.25">
      <c r="B17" s="457"/>
      <c r="C17" s="451" t="s">
        <v>429</v>
      </c>
      <c r="D17" s="452"/>
    </row>
    <row r="18" spans="2:4" ht="22.9" customHeight="1" thickBot="1" x14ac:dyDescent="0.25">
      <c r="B18" s="456" t="s">
        <v>401</v>
      </c>
      <c r="C18" s="458" t="s">
        <v>430</v>
      </c>
      <c r="D18" s="459"/>
    </row>
    <row r="19" spans="2:4" ht="24" customHeight="1" thickBot="1" x14ac:dyDescent="0.25">
      <c r="B19" s="457"/>
      <c r="C19" s="447" t="s">
        <v>429</v>
      </c>
      <c r="D19" s="448"/>
    </row>
    <row r="20" spans="2:4" ht="42" customHeight="1" thickBot="1" x14ac:dyDescent="0.25">
      <c r="B20" s="359">
        <v>3.4</v>
      </c>
      <c r="C20" s="449" t="s">
        <v>431</v>
      </c>
      <c r="D20" s="450"/>
    </row>
    <row r="21" spans="2:4" ht="76.5" customHeight="1" thickBot="1" x14ac:dyDescent="0.25">
      <c r="B21" s="361">
        <v>4.0999999999999996</v>
      </c>
      <c r="C21" s="445" t="s">
        <v>432</v>
      </c>
      <c r="D21" s="446"/>
    </row>
    <row r="22" spans="2:4" ht="39" customHeight="1" thickBot="1" x14ac:dyDescent="0.25">
      <c r="B22" s="456">
        <v>4.0999999999999996</v>
      </c>
      <c r="C22" s="458" t="s">
        <v>433</v>
      </c>
      <c r="D22" s="459"/>
    </row>
    <row r="23" spans="2:4" ht="39" customHeight="1" thickBot="1" x14ac:dyDescent="0.25">
      <c r="B23" s="460"/>
      <c r="C23" s="458" t="s">
        <v>434</v>
      </c>
      <c r="D23" s="459"/>
    </row>
    <row r="24" spans="2:4" ht="249.75" customHeight="1" thickBot="1" x14ac:dyDescent="0.25">
      <c r="B24" s="460"/>
      <c r="C24" s="447" t="s">
        <v>435</v>
      </c>
      <c r="D24" s="448"/>
    </row>
    <row r="25" spans="2:4" ht="45.75" customHeight="1" thickBot="1" x14ac:dyDescent="0.25">
      <c r="B25" s="359" t="s">
        <v>362</v>
      </c>
      <c r="C25" s="445" t="s">
        <v>436</v>
      </c>
      <c r="D25" s="446"/>
    </row>
    <row r="26" spans="2:4" ht="56.25" customHeight="1" thickBot="1" x14ac:dyDescent="0.25">
      <c r="B26" s="360">
        <v>5.0999999999999996</v>
      </c>
      <c r="C26" s="445" t="s">
        <v>437</v>
      </c>
      <c r="D26" s="446"/>
    </row>
  </sheetData>
  <mergeCells count="22">
    <mergeCell ref="C25:D25"/>
    <mergeCell ref="C26:D26"/>
    <mergeCell ref="C20:D20"/>
    <mergeCell ref="C21:D21"/>
    <mergeCell ref="B22:B24"/>
    <mergeCell ref="C22:D22"/>
    <mergeCell ref="C23:D23"/>
    <mergeCell ref="C24:D24"/>
    <mergeCell ref="B16:B17"/>
    <mergeCell ref="C16:D16"/>
    <mergeCell ref="C17:D17"/>
    <mergeCell ref="B18:B19"/>
    <mergeCell ref="C18:D18"/>
    <mergeCell ref="C19:D19"/>
    <mergeCell ref="C15:D15"/>
    <mergeCell ref="C9:D9"/>
    <mergeCell ref="C10:D10"/>
    <mergeCell ref="C7:D7"/>
    <mergeCell ref="C11:D11"/>
    <mergeCell ref="C12:D12"/>
    <mergeCell ref="C13:D13"/>
    <mergeCell ref="C14:D14"/>
  </mergeCells>
  <pageMargins left="0.25" right="0.25"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opLeftCell="A15" zoomScale="80" zoomScaleNormal="80" zoomScaleSheetLayoutView="80" workbookViewId="0"/>
  </sheetViews>
  <sheetFormatPr defaultColWidth="8.85546875" defaultRowHeight="11.25" x14ac:dyDescent="0.2"/>
  <cols>
    <col min="1" max="1" width="13.42578125" style="332" customWidth="1"/>
    <col min="2" max="2" width="27.28515625" style="333" customWidth="1"/>
    <col min="3" max="3" width="15.5703125" style="333" customWidth="1"/>
    <col min="4" max="4" width="20.42578125" style="333" customWidth="1"/>
    <col min="5" max="5" width="65.7109375" style="333" customWidth="1"/>
    <col min="6" max="6" width="59.140625" style="333" customWidth="1"/>
    <col min="7" max="16384" width="8.85546875" style="342"/>
  </cols>
  <sheetData>
    <row r="1" spans="1:7" ht="22.5" x14ac:dyDescent="0.2">
      <c r="A1" s="328" t="s">
        <v>287</v>
      </c>
      <c r="B1" s="329" t="s">
        <v>288</v>
      </c>
      <c r="C1" s="329" t="s">
        <v>289</v>
      </c>
      <c r="D1" s="329" t="s">
        <v>290</v>
      </c>
      <c r="E1" s="329" t="s">
        <v>291</v>
      </c>
      <c r="F1" s="329" t="s">
        <v>292</v>
      </c>
    </row>
    <row r="2" spans="1:7" ht="45" x14ac:dyDescent="0.2">
      <c r="A2" s="330">
        <v>1</v>
      </c>
      <c r="B2" s="331" t="s">
        <v>394</v>
      </c>
      <c r="C2" s="331"/>
      <c r="D2" s="331"/>
      <c r="E2" s="331" t="s">
        <v>396</v>
      </c>
      <c r="F2" s="331" t="s">
        <v>395</v>
      </c>
    </row>
    <row r="3" spans="1:7" x14ac:dyDescent="0.2">
      <c r="A3" s="330">
        <f>A2+1</f>
        <v>2</v>
      </c>
      <c r="B3" s="331" t="s">
        <v>293</v>
      </c>
      <c r="C3" s="331"/>
      <c r="D3" s="331"/>
      <c r="E3" s="331" t="s">
        <v>365</v>
      </c>
      <c r="F3" s="331" t="s">
        <v>409</v>
      </c>
    </row>
    <row r="4" spans="1:7" x14ac:dyDescent="0.2">
      <c r="A4" s="330">
        <f t="shared" ref="A4:A53" si="0">A3+1</f>
        <v>3</v>
      </c>
      <c r="B4" s="331" t="s">
        <v>294</v>
      </c>
      <c r="C4" s="331"/>
      <c r="D4" s="331"/>
      <c r="E4" s="331" t="s">
        <v>365</v>
      </c>
      <c r="F4" s="331" t="s">
        <v>409</v>
      </c>
    </row>
    <row r="5" spans="1:7" s="344" customFormat="1" x14ac:dyDescent="0.2">
      <c r="A5" s="330">
        <f t="shared" si="0"/>
        <v>4</v>
      </c>
      <c r="B5" s="331" t="s">
        <v>294</v>
      </c>
      <c r="C5" s="331" t="s">
        <v>295</v>
      </c>
      <c r="D5" s="331" t="s">
        <v>296</v>
      </c>
      <c r="E5" s="331" t="s">
        <v>297</v>
      </c>
      <c r="F5" s="331" t="s">
        <v>298</v>
      </c>
      <c r="G5" s="343"/>
    </row>
    <row r="6" spans="1:7" x14ac:dyDescent="0.2">
      <c r="A6" s="330">
        <f t="shared" si="0"/>
        <v>5</v>
      </c>
      <c r="B6" s="331" t="s">
        <v>299</v>
      </c>
      <c r="C6" s="331"/>
      <c r="D6" s="331"/>
      <c r="E6" s="331" t="s">
        <v>365</v>
      </c>
      <c r="F6" s="331" t="s">
        <v>409</v>
      </c>
    </row>
    <row r="7" spans="1:7" s="344" customFormat="1" x14ac:dyDescent="0.2">
      <c r="A7" s="330">
        <f t="shared" si="0"/>
        <v>6</v>
      </c>
      <c r="B7" s="331" t="s">
        <v>299</v>
      </c>
      <c r="C7" s="331">
        <v>2.1</v>
      </c>
      <c r="D7" s="331" t="s">
        <v>300</v>
      </c>
      <c r="E7" s="331" t="s">
        <v>301</v>
      </c>
      <c r="F7" s="331" t="s">
        <v>302</v>
      </c>
      <c r="G7" s="343"/>
    </row>
    <row r="8" spans="1:7" s="344" customFormat="1" x14ac:dyDescent="0.2">
      <c r="A8" s="330">
        <f t="shared" si="0"/>
        <v>7</v>
      </c>
      <c r="B8" s="331" t="s">
        <v>299</v>
      </c>
      <c r="C8" s="331">
        <v>2.1</v>
      </c>
      <c r="D8" s="331" t="s">
        <v>303</v>
      </c>
      <c r="E8" s="331" t="s">
        <v>304</v>
      </c>
      <c r="F8" s="331" t="s">
        <v>305</v>
      </c>
      <c r="G8" s="343"/>
    </row>
    <row r="9" spans="1:7" s="344" customFormat="1" ht="33.75" x14ac:dyDescent="0.2">
      <c r="A9" s="330">
        <f t="shared" si="0"/>
        <v>8</v>
      </c>
      <c r="B9" s="331" t="s">
        <v>299</v>
      </c>
      <c r="C9" s="331">
        <v>2.1</v>
      </c>
      <c r="D9" s="331" t="s">
        <v>369</v>
      </c>
      <c r="E9" s="331" t="s">
        <v>370</v>
      </c>
      <c r="F9" s="331" t="s">
        <v>371</v>
      </c>
      <c r="G9" s="343"/>
    </row>
    <row r="10" spans="1:7" s="344" customFormat="1" x14ac:dyDescent="0.2">
      <c r="A10" s="330">
        <f t="shared" si="0"/>
        <v>9</v>
      </c>
      <c r="B10" s="331" t="s">
        <v>299</v>
      </c>
      <c r="C10" s="331">
        <v>2.1</v>
      </c>
      <c r="D10" s="331" t="s">
        <v>372</v>
      </c>
      <c r="E10" s="331" t="s">
        <v>373</v>
      </c>
      <c r="F10" s="331" t="s">
        <v>374</v>
      </c>
      <c r="G10" s="343"/>
    </row>
    <row r="11" spans="1:7" s="344" customFormat="1" x14ac:dyDescent="0.2">
      <c r="A11" s="330">
        <f t="shared" si="0"/>
        <v>10</v>
      </c>
      <c r="B11" s="331" t="s">
        <v>299</v>
      </c>
      <c r="C11" s="331">
        <v>2.1</v>
      </c>
      <c r="D11" s="331" t="s">
        <v>306</v>
      </c>
      <c r="E11" s="331" t="s">
        <v>307</v>
      </c>
      <c r="F11" s="331" t="s">
        <v>298</v>
      </c>
      <c r="G11" s="343"/>
    </row>
    <row r="12" spans="1:7" x14ac:dyDescent="0.2">
      <c r="A12" s="330">
        <f t="shared" si="0"/>
        <v>11</v>
      </c>
      <c r="B12" s="331" t="s">
        <v>308</v>
      </c>
      <c r="C12" s="331"/>
      <c r="D12" s="331"/>
      <c r="E12" s="331" t="s">
        <v>365</v>
      </c>
      <c r="F12" s="331" t="s">
        <v>409</v>
      </c>
    </row>
    <row r="13" spans="1:7" s="344" customFormat="1" x14ac:dyDescent="0.2">
      <c r="A13" s="330">
        <f t="shared" si="0"/>
        <v>12</v>
      </c>
      <c r="B13" s="331" t="s">
        <v>308</v>
      </c>
      <c r="C13" s="331" t="s">
        <v>309</v>
      </c>
      <c r="D13" s="331" t="s">
        <v>310</v>
      </c>
      <c r="E13" s="331" t="s">
        <v>307</v>
      </c>
      <c r="F13" s="331" t="s">
        <v>298</v>
      </c>
      <c r="G13" s="343"/>
    </row>
    <row r="14" spans="1:7" s="344" customFormat="1" x14ac:dyDescent="0.2">
      <c r="A14" s="330">
        <f t="shared" si="0"/>
        <v>13</v>
      </c>
      <c r="B14" s="331" t="s">
        <v>308</v>
      </c>
      <c r="C14" s="331" t="s">
        <v>309</v>
      </c>
      <c r="D14" s="331" t="s">
        <v>311</v>
      </c>
      <c r="E14" s="331" t="s">
        <v>312</v>
      </c>
      <c r="F14" s="331" t="s">
        <v>313</v>
      </c>
      <c r="G14" s="343"/>
    </row>
    <row r="15" spans="1:7" x14ac:dyDescent="0.2">
      <c r="A15" s="330">
        <f t="shared" si="0"/>
        <v>14</v>
      </c>
      <c r="B15" s="331" t="s">
        <v>314</v>
      </c>
      <c r="C15" s="331"/>
      <c r="D15" s="331"/>
      <c r="E15" s="331" t="s">
        <v>365</v>
      </c>
      <c r="F15" s="331" t="s">
        <v>409</v>
      </c>
    </row>
    <row r="16" spans="1:7" s="344" customFormat="1" x14ac:dyDescent="0.2">
      <c r="A16" s="330">
        <f t="shared" si="0"/>
        <v>15</v>
      </c>
      <c r="B16" s="331" t="s">
        <v>314</v>
      </c>
      <c r="C16" s="331" t="s">
        <v>315</v>
      </c>
      <c r="D16" s="331" t="s">
        <v>316</v>
      </c>
      <c r="E16" s="331" t="s">
        <v>307</v>
      </c>
      <c r="F16" s="331" t="s">
        <v>298</v>
      </c>
      <c r="G16" s="343"/>
    </row>
    <row r="17" spans="1:7" x14ac:dyDescent="0.2">
      <c r="A17" s="330">
        <f t="shared" si="0"/>
        <v>16</v>
      </c>
      <c r="B17" s="331" t="s">
        <v>317</v>
      </c>
      <c r="C17" s="331"/>
      <c r="D17" s="331"/>
      <c r="E17" s="331" t="s">
        <v>365</v>
      </c>
      <c r="F17" s="331" t="s">
        <v>409</v>
      </c>
    </row>
    <row r="18" spans="1:7" s="344" customFormat="1" x14ac:dyDescent="0.2">
      <c r="A18" s="330">
        <f t="shared" si="0"/>
        <v>17</v>
      </c>
      <c r="B18" s="331" t="s">
        <v>317</v>
      </c>
      <c r="C18" s="331" t="s">
        <v>318</v>
      </c>
      <c r="D18" s="331" t="s">
        <v>319</v>
      </c>
      <c r="E18" s="331" t="s">
        <v>307</v>
      </c>
      <c r="F18" s="331" t="s">
        <v>298</v>
      </c>
      <c r="G18" s="343"/>
    </row>
    <row r="19" spans="1:7" x14ac:dyDescent="0.2">
      <c r="A19" s="330">
        <f t="shared" si="0"/>
        <v>18</v>
      </c>
      <c r="B19" s="331" t="s">
        <v>320</v>
      </c>
      <c r="C19" s="331"/>
      <c r="D19" s="331"/>
      <c r="E19" s="331" t="s">
        <v>365</v>
      </c>
      <c r="F19" s="331" t="s">
        <v>409</v>
      </c>
    </row>
    <row r="20" spans="1:7" s="344" customFormat="1" x14ac:dyDescent="0.2">
      <c r="A20" s="330">
        <f t="shared" si="0"/>
        <v>19</v>
      </c>
      <c r="B20" s="331" t="s">
        <v>320</v>
      </c>
      <c r="C20" s="331" t="s">
        <v>321</v>
      </c>
      <c r="D20" s="331" t="s">
        <v>322</v>
      </c>
      <c r="E20" s="331" t="s">
        <v>307</v>
      </c>
      <c r="F20" s="331" t="s">
        <v>298</v>
      </c>
      <c r="G20" s="343"/>
    </row>
    <row r="21" spans="1:7" s="344" customFormat="1" x14ac:dyDescent="0.2">
      <c r="A21" s="330">
        <f t="shared" si="0"/>
        <v>20</v>
      </c>
      <c r="B21" s="331" t="s">
        <v>320</v>
      </c>
      <c r="C21" s="331" t="s">
        <v>321</v>
      </c>
      <c r="D21" s="331" t="s">
        <v>323</v>
      </c>
      <c r="E21" s="331" t="s">
        <v>324</v>
      </c>
      <c r="F21" s="331" t="s">
        <v>325</v>
      </c>
      <c r="G21" s="343"/>
    </row>
    <row r="22" spans="1:7" s="344" customFormat="1" ht="22.5" x14ac:dyDescent="0.2">
      <c r="A22" s="330">
        <f t="shared" si="0"/>
        <v>21</v>
      </c>
      <c r="B22" s="331" t="s">
        <v>320</v>
      </c>
      <c r="C22" s="331" t="s">
        <v>321</v>
      </c>
      <c r="D22" s="331" t="s">
        <v>326</v>
      </c>
      <c r="E22" s="331" t="s">
        <v>375</v>
      </c>
      <c r="F22" s="331" t="s">
        <v>327</v>
      </c>
      <c r="G22" s="343"/>
    </row>
    <row r="23" spans="1:7" x14ac:dyDescent="0.2">
      <c r="A23" s="330">
        <f t="shared" si="0"/>
        <v>22</v>
      </c>
      <c r="B23" s="331" t="s">
        <v>328</v>
      </c>
      <c r="C23" s="331"/>
      <c r="D23" s="331"/>
      <c r="E23" s="331"/>
      <c r="F23" s="331" t="s">
        <v>410</v>
      </c>
    </row>
    <row r="24" spans="1:7" s="344" customFormat="1" x14ac:dyDescent="0.2">
      <c r="A24" s="330">
        <f t="shared" si="0"/>
        <v>23</v>
      </c>
      <c r="B24" s="331" t="s">
        <v>328</v>
      </c>
      <c r="C24" s="331">
        <v>3.1</v>
      </c>
      <c r="D24" s="331" t="s">
        <v>329</v>
      </c>
      <c r="E24" s="331" t="s">
        <v>307</v>
      </c>
      <c r="F24" s="331" t="s">
        <v>298</v>
      </c>
      <c r="G24" s="343"/>
    </row>
    <row r="25" spans="1:7" s="344" customFormat="1" ht="22.5" x14ac:dyDescent="0.2">
      <c r="A25" s="330">
        <f t="shared" si="0"/>
        <v>24</v>
      </c>
      <c r="B25" s="331" t="s">
        <v>328</v>
      </c>
      <c r="C25" s="331">
        <v>3.1</v>
      </c>
      <c r="D25" s="331" t="s">
        <v>330</v>
      </c>
      <c r="E25" s="331" t="s">
        <v>331</v>
      </c>
      <c r="F25" s="331" t="s">
        <v>332</v>
      </c>
      <c r="G25" s="343"/>
    </row>
    <row r="26" spans="1:7" s="344" customFormat="1" x14ac:dyDescent="0.2">
      <c r="A26" s="330">
        <f t="shared" si="0"/>
        <v>25</v>
      </c>
      <c r="B26" s="331" t="s">
        <v>328</v>
      </c>
      <c r="C26" s="331">
        <v>3.1</v>
      </c>
      <c r="D26" s="331" t="s">
        <v>333</v>
      </c>
      <c r="E26" s="331" t="s">
        <v>334</v>
      </c>
      <c r="F26" s="331" t="s">
        <v>335</v>
      </c>
      <c r="G26" s="343"/>
    </row>
    <row r="27" spans="1:7" s="344" customFormat="1" ht="67.5" x14ac:dyDescent="0.2">
      <c r="A27" s="330">
        <f t="shared" si="0"/>
        <v>26</v>
      </c>
      <c r="B27" s="331" t="s">
        <v>328</v>
      </c>
      <c r="C27" s="331">
        <v>3.1</v>
      </c>
      <c r="D27" s="331" t="s">
        <v>336</v>
      </c>
      <c r="E27" s="331" t="s">
        <v>376</v>
      </c>
      <c r="F27" s="331" t="s">
        <v>337</v>
      </c>
      <c r="G27" s="343"/>
    </row>
    <row r="28" spans="1:7" s="344" customFormat="1" ht="22.5" x14ac:dyDescent="0.2">
      <c r="A28" s="330">
        <f t="shared" si="0"/>
        <v>27</v>
      </c>
      <c r="B28" s="331" t="s">
        <v>328</v>
      </c>
      <c r="C28" s="331">
        <v>3.1</v>
      </c>
      <c r="D28" s="331" t="s">
        <v>383</v>
      </c>
      <c r="E28" s="331" t="s">
        <v>384</v>
      </c>
      <c r="F28" s="331" t="s">
        <v>338</v>
      </c>
      <c r="G28" s="343"/>
    </row>
    <row r="29" spans="1:7" s="344" customFormat="1" x14ac:dyDescent="0.2">
      <c r="A29" s="330">
        <f t="shared" si="0"/>
        <v>28</v>
      </c>
      <c r="B29" s="331" t="s">
        <v>328</v>
      </c>
      <c r="C29" s="331">
        <v>3.1</v>
      </c>
      <c r="D29" s="331" t="s">
        <v>377</v>
      </c>
      <c r="E29" s="331" t="s">
        <v>378</v>
      </c>
      <c r="F29" s="331" t="s">
        <v>379</v>
      </c>
      <c r="G29" s="343"/>
    </row>
    <row r="30" spans="1:7" s="344" customFormat="1" ht="45" x14ac:dyDescent="0.2">
      <c r="A30" s="330">
        <f t="shared" si="0"/>
        <v>29</v>
      </c>
      <c r="B30" s="331" t="s">
        <v>328</v>
      </c>
      <c r="C30" s="331">
        <v>3.1</v>
      </c>
      <c r="D30" s="331" t="s">
        <v>380</v>
      </c>
      <c r="E30" s="331" t="s">
        <v>381</v>
      </c>
      <c r="F30" s="331" t="s">
        <v>382</v>
      </c>
      <c r="G30" s="343"/>
    </row>
    <row r="31" spans="1:7" x14ac:dyDescent="0.2">
      <c r="A31" s="330">
        <f t="shared" si="0"/>
        <v>30</v>
      </c>
      <c r="B31" s="331" t="s">
        <v>339</v>
      </c>
      <c r="C31" s="331"/>
      <c r="D31" s="331"/>
      <c r="E31" s="331" t="s">
        <v>366</v>
      </c>
      <c r="F31" s="331" t="s">
        <v>410</v>
      </c>
    </row>
    <row r="32" spans="1:7" s="344" customFormat="1" ht="22.5" x14ac:dyDescent="0.2">
      <c r="A32" s="330">
        <f t="shared" si="0"/>
        <v>31</v>
      </c>
      <c r="B32" s="331" t="s">
        <v>339</v>
      </c>
      <c r="C32" s="331" t="s">
        <v>340</v>
      </c>
      <c r="D32" s="331" t="s">
        <v>385</v>
      </c>
      <c r="E32" s="331" t="s">
        <v>387</v>
      </c>
      <c r="F32" s="331" t="s">
        <v>386</v>
      </c>
      <c r="G32" s="343"/>
    </row>
    <row r="33" spans="1:7" s="344" customFormat="1" ht="22.5" x14ac:dyDescent="0.2">
      <c r="A33" s="330">
        <f t="shared" si="0"/>
        <v>32</v>
      </c>
      <c r="B33" s="331" t="s">
        <v>339</v>
      </c>
      <c r="C33" s="331" t="s">
        <v>340</v>
      </c>
      <c r="D33" s="331" t="s">
        <v>388</v>
      </c>
      <c r="E33" s="331" t="s">
        <v>389</v>
      </c>
      <c r="F33" s="331" t="s">
        <v>390</v>
      </c>
      <c r="G33" s="343"/>
    </row>
    <row r="34" spans="1:7" x14ac:dyDescent="0.2">
      <c r="A34" s="330">
        <f t="shared" si="0"/>
        <v>33</v>
      </c>
      <c r="B34" s="331" t="s">
        <v>342</v>
      </c>
      <c r="C34" s="331"/>
      <c r="D34" s="331"/>
      <c r="E34" s="331" t="s">
        <v>366</v>
      </c>
      <c r="F34" s="331" t="s">
        <v>410</v>
      </c>
    </row>
    <row r="35" spans="1:7" s="344" customFormat="1" x14ac:dyDescent="0.2">
      <c r="A35" s="330">
        <f t="shared" si="0"/>
        <v>34</v>
      </c>
      <c r="B35" s="331" t="s">
        <v>342</v>
      </c>
      <c r="C35" s="331" t="s">
        <v>343</v>
      </c>
      <c r="D35" s="331" t="s">
        <v>344</v>
      </c>
      <c r="E35" s="331" t="s">
        <v>307</v>
      </c>
      <c r="F35" s="331" t="s">
        <v>298</v>
      </c>
    </row>
    <row r="36" spans="1:7" x14ac:dyDescent="0.2">
      <c r="A36" s="330">
        <f t="shared" si="0"/>
        <v>35</v>
      </c>
      <c r="B36" s="331" t="s">
        <v>345</v>
      </c>
      <c r="C36" s="331"/>
      <c r="D36" s="331"/>
      <c r="E36" s="331" t="s">
        <v>366</v>
      </c>
      <c r="F36" s="331" t="s">
        <v>410</v>
      </c>
    </row>
    <row r="37" spans="1:7" s="344" customFormat="1" ht="56.25" x14ac:dyDescent="0.2">
      <c r="A37" s="330">
        <f t="shared" si="0"/>
        <v>36</v>
      </c>
      <c r="B37" s="331" t="s">
        <v>345</v>
      </c>
      <c r="C37" s="331" t="s">
        <v>346</v>
      </c>
      <c r="D37" s="331" t="s">
        <v>347</v>
      </c>
      <c r="E37" s="331" t="s">
        <v>348</v>
      </c>
      <c r="F37" s="331" t="s">
        <v>349</v>
      </c>
    </row>
    <row r="38" spans="1:7" s="344" customFormat="1" ht="45" x14ac:dyDescent="0.2">
      <c r="A38" s="330">
        <f t="shared" si="0"/>
        <v>37</v>
      </c>
      <c r="B38" s="331" t="s">
        <v>345</v>
      </c>
      <c r="C38" s="331" t="s">
        <v>346</v>
      </c>
      <c r="D38" s="331" t="s">
        <v>347</v>
      </c>
      <c r="E38" s="331" t="s">
        <v>348</v>
      </c>
      <c r="F38" s="331" t="s">
        <v>391</v>
      </c>
    </row>
    <row r="39" spans="1:7" s="344" customFormat="1" x14ac:dyDescent="0.2">
      <c r="A39" s="330">
        <f t="shared" si="0"/>
        <v>38</v>
      </c>
      <c r="B39" s="331" t="s">
        <v>345</v>
      </c>
      <c r="C39" s="331" t="s">
        <v>346</v>
      </c>
      <c r="D39" s="331" t="s">
        <v>350</v>
      </c>
      <c r="E39" s="331" t="s">
        <v>351</v>
      </c>
      <c r="F39" s="331" t="s">
        <v>341</v>
      </c>
    </row>
    <row r="40" spans="1:7" s="344" customFormat="1" x14ac:dyDescent="0.2">
      <c r="A40" s="330">
        <f t="shared" si="0"/>
        <v>39</v>
      </c>
      <c r="B40" s="331" t="s">
        <v>345</v>
      </c>
      <c r="C40" s="331" t="s">
        <v>346</v>
      </c>
      <c r="D40" s="331" t="s">
        <v>352</v>
      </c>
      <c r="E40" s="331" t="s">
        <v>353</v>
      </c>
      <c r="F40" s="331" t="s">
        <v>354</v>
      </c>
    </row>
    <row r="41" spans="1:7" s="344" customFormat="1" x14ac:dyDescent="0.2">
      <c r="A41" s="330">
        <f t="shared" si="0"/>
        <v>40</v>
      </c>
      <c r="B41" s="331" t="s">
        <v>345</v>
      </c>
      <c r="C41" s="331" t="s">
        <v>346</v>
      </c>
      <c r="D41" s="331" t="s">
        <v>355</v>
      </c>
      <c r="E41" s="331" t="s">
        <v>307</v>
      </c>
      <c r="F41" s="331" t="s">
        <v>298</v>
      </c>
    </row>
    <row r="42" spans="1:7" x14ac:dyDescent="0.2">
      <c r="A42" s="330">
        <f t="shared" si="0"/>
        <v>41</v>
      </c>
      <c r="B42" s="331" t="s">
        <v>356</v>
      </c>
      <c r="C42" s="331"/>
      <c r="D42" s="331"/>
      <c r="E42" s="331" t="s">
        <v>366</v>
      </c>
      <c r="F42" s="331" t="s">
        <v>410</v>
      </c>
    </row>
    <row r="43" spans="1:7" s="344" customFormat="1" x14ac:dyDescent="0.2">
      <c r="A43" s="330">
        <f t="shared" si="0"/>
        <v>42</v>
      </c>
      <c r="B43" s="331" t="s">
        <v>356</v>
      </c>
      <c r="C43" s="331" t="s">
        <v>357</v>
      </c>
      <c r="D43" s="331" t="s">
        <v>358</v>
      </c>
      <c r="E43" s="331" t="s">
        <v>307</v>
      </c>
      <c r="F43" s="331" t="s">
        <v>298</v>
      </c>
    </row>
    <row r="44" spans="1:7" x14ac:dyDescent="0.2">
      <c r="A44" s="330">
        <f t="shared" si="0"/>
        <v>43</v>
      </c>
      <c r="B44" s="331" t="s">
        <v>359</v>
      </c>
      <c r="C44" s="331"/>
      <c r="D44" s="331"/>
      <c r="E44" s="331" t="s">
        <v>366</v>
      </c>
      <c r="F44" s="331" t="s">
        <v>410</v>
      </c>
    </row>
    <row r="45" spans="1:7" s="344" customFormat="1" x14ac:dyDescent="0.2">
      <c r="A45" s="330">
        <f t="shared" si="0"/>
        <v>44</v>
      </c>
      <c r="B45" s="331" t="s">
        <v>359</v>
      </c>
      <c r="C45" s="331">
        <v>4.0999999999999996</v>
      </c>
      <c r="D45" s="331" t="s">
        <v>360</v>
      </c>
      <c r="E45" s="331" t="s">
        <v>307</v>
      </c>
      <c r="F45" s="331" t="s">
        <v>298</v>
      </c>
    </row>
    <row r="46" spans="1:7" s="344" customFormat="1" ht="22.5" x14ac:dyDescent="0.2">
      <c r="A46" s="330">
        <f t="shared" si="0"/>
        <v>45</v>
      </c>
      <c r="B46" s="331" t="s">
        <v>359</v>
      </c>
      <c r="C46" s="331">
        <v>4.0999999999999996</v>
      </c>
      <c r="D46" s="331" t="s">
        <v>392</v>
      </c>
      <c r="E46" s="331" t="s">
        <v>393</v>
      </c>
      <c r="F46" s="331"/>
    </row>
    <row r="47" spans="1:7" x14ac:dyDescent="0.2">
      <c r="A47" s="330">
        <f t="shared" si="0"/>
        <v>46</v>
      </c>
      <c r="B47" s="331" t="s">
        <v>361</v>
      </c>
      <c r="C47" s="331"/>
      <c r="D47" s="331"/>
      <c r="E47" s="331" t="s">
        <v>366</v>
      </c>
      <c r="F47" s="331" t="s">
        <v>410</v>
      </c>
    </row>
    <row r="48" spans="1:7" s="344" customFormat="1" x14ac:dyDescent="0.2">
      <c r="A48" s="330">
        <f t="shared" si="0"/>
        <v>47</v>
      </c>
      <c r="B48" s="331" t="s">
        <v>361</v>
      </c>
      <c r="C48" s="331" t="s">
        <v>362</v>
      </c>
      <c r="D48" s="331" t="s">
        <v>363</v>
      </c>
      <c r="E48" s="331" t="s">
        <v>307</v>
      </c>
      <c r="F48" s="331" t="s">
        <v>298</v>
      </c>
    </row>
    <row r="49" spans="1:7" x14ac:dyDescent="0.2">
      <c r="A49" s="330">
        <f t="shared" si="0"/>
        <v>48</v>
      </c>
      <c r="B49" s="331" t="s">
        <v>364</v>
      </c>
      <c r="C49" s="331"/>
      <c r="D49" s="331"/>
      <c r="E49" s="331" t="s">
        <v>367</v>
      </c>
      <c r="F49" s="331" t="s">
        <v>410</v>
      </c>
    </row>
    <row r="50" spans="1:7" s="344" customFormat="1" x14ac:dyDescent="0.2">
      <c r="A50" s="330">
        <f t="shared" si="0"/>
        <v>49</v>
      </c>
      <c r="B50" s="331" t="s">
        <v>364</v>
      </c>
      <c r="C50" s="331">
        <v>5.0999999999999996</v>
      </c>
      <c r="D50" s="331" t="s">
        <v>360</v>
      </c>
      <c r="E50" s="331" t="s">
        <v>307</v>
      </c>
      <c r="F50" s="331" t="s">
        <v>298</v>
      </c>
    </row>
    <row r="51" spans="1:7" s="345" customFormat="1" x14ac:dyDescent="0.2">
      <c r="A51" s="330">
        <f t="shared" si="0"/>
        <v>50</v>
      </c>
      <c r="B51" s="331" t="s">
        <v>368</v>
      </c>
      <c r="C51" s="331"/>
      <c r="D51" s="331"/>
      <c r="E51" s="331" t="s">
        <v>365</v>
      </c>
      <c r="F51" s="331" t="s">
        <v>410</v>
      </c>
      <c r="G51" s="342"/>
    </row>
    <row r="52" spans="1:7" x14ac:dyDescent="0.2">
      <c r="A52" s="330">
        <f t="shared" si="0"/>
        <v>51</v>
      </c>
      <c r="B52" s="331" t="s">
        <v>299</v>
      </c>
      <c r="C52" s="331">
        <v>2.1</v>
      </c>
      <c r="D52" s="331" t="s">
        <v>415</v>
      </c>
      <c r="E52" s="331" t="s">
        <v>416</v>
      </c>
      <c r="F52" s="331" t="s">
        <v>417</v>
      </c>
    </row>
    <row r="53" spans="1:7" x14ac:dyDescent="0.2">
      <c r="A53" s="330">
        <f t="shared" si="0"/>
        <v>52</v>
      </c>
      <c r="B53" s="331" t="s">
        <v>359</v>
      </c>
      <c r="C53" s="331">
        <v>4.0999999999999996</v>
      </c>
      <c r="D53" s="331"/>
      <c r="E53" s="331" t="s">
        <v>418</v>
      </c>
      <c r="F53" s="331" t="s">
        <v>417</v>
      </c>
    </row>
  </sheetData>
  <pageMargins left="0.70866141732283472" right="0.70866141732283472" top="0.74803149606299213" bottom="0.74803149606299213" header="0.31496062992125984" footer="0.31496062992125984"/>
  <pageSetup paperSize="9" scale="5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9"/>
  <sheetViews>
    <sheetView workbookViewId="0"/>
  </sheetViews>
  <sheetFormatPr defaultRowHeight="15" customHeight="1" x14ac:dyDescent="0.2"/>
  <cols>
    <col min="1" max="16384" width="9.140625" style="49"/>
  </cols>
  <sheetData>
    <row r="1" spans="1:1" ht="15" customHeight="1" x14ac:dyDescent="0.2">
      <c r="A1" s="49" t="s">
        <v>182</v>
      </c>
    </row>
    <row r="2" spans="1:1" ht="15" customHeight="1" x14ac:dyDescent="0.2">
      <c r="A2" s="50" t="s">
        <v>183</v>
      </c>
    </row>
    <row r="3" spans="1:1" ht="15" customHeight="1" x14ac:dyDescent="0.2">
      <c r="A3" s="50" t="s">
        <v>184</v>
      </c>
    </row>
    <row r="4" spans="1:1" ht="15" customHeight="1" x14ac:dyDescent="0.2">
      <c r="A4" s="50" t="s">
        <v>185</v>
      </c>
    </row>
    <row r="5" spans="1:1" ht="15" customHeight="1" x14ac:dyDescent="0.2">
      <c r="A5" s="50" t="s">
        <v>186</v>
      </c>
    </row>
    <row r="6" spans="1:1" ht="15" customHeight="1" x14ac:dyDescent="0.2">
      <c r="A6" s="50" t="s">
        <v>187</v>
      </c>
    </row>
    <row r="7" spans="1:1" ht="15" customHeight="1" x14ac:dyDescent="0.2">
      <c r="A7" s="50" t="s">
        <v>188</v>
      </c>
    </row>
    <row r="8" spans="1:1" ht="15" customHeight="1" x14ac:dyDescent="0.2">
      <c r="A8" s="50" t="s">
        <v>189</v>
      </c>
    </row>
    <row r="9" spans="1:1" ht="15" customHeight="1" x14ac:dyDescent="0.2">
      <c r="A9" s="50" t="s">
        <v>176</v>
      </c>
    </row>
  </sheetData>
  <pageMargins left="0.7" right="0.7" top="0.75" bottom="0.75" header="0.3" footer="0.3"/>
  <pageSetup paperSize="9" orientation="landscape" r:id="rId1"/>
  <headerFooter>
    <oddFooter>&amp;L&amp;8&amp;F&amp;D&amp;T&amp;C&amp;8&amp;A&amp;R&amp;8Page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H36"/>
  <sheetViews>
    <sheetView zoomScale="80" zoomScaleNormal="80" zoomScaleSheetLayoutView="80" workbookViewId="0"/>
  </sheetViews>
  <sheetFormatPr defaultRowHeight="12.75" x14ac:dyDescent="0.2"/>
  <cols>
    <col min="1" max="1" width="12" style="22" customWidth="1"/>
    <col min="2" max="2" width="48.140625" style="22" customWidth="1"/>
    <col min="3" max="4" width="42.85546875" style="22" customWidth="1"/>
    <col min="5" max="5" width="6.7109375" style="22" customWidth="1"/>
    <col min="6" max="8" width="19.85546875" style="22" customWidth="1"/>
    <col min="9" max="9" width="18.28515625" style="22" customWidth="1"/>
    <col min="10" max="16384" width="9.140625" style="22"/>
  </cols>
  <sheetData>
    <row r="1" spans="2:8" ht="34.5" x14ac:dyDescent="0.45">
      <c r="B1" s="23" t="s">
        <v>115</v>
      </c>
      <c r="D1" s="48"/>
    </row>
    <row r="2" spans="2:8" ht="15" x14ac:dyDescent="0.25">
      <c r="B2" s="54" t="str">
        <f>Tradingname</f>
        <v>APA OPERATIONS PTY LIMITED</v>
      </c>
      <c r="C2" s="55"/>
    </row>
    <row r="3" spans="2:8" ht="15" x14ac:dyDescent="0.25">
      <c r="B3" s="56" t="s">
        <v>408</v>
      </c>
      <c r="C3" s="57" t="str">
        <f>TEXT(Yearending,"dd/mm/yyyy")</f>
        <v>30/06/2019</v>
      </c>
    </row>
    <row r="4" spans="2:8" ht="20.25" x14ac:dyDescent="0.3">
      <c r="B4" s="20"/>
    </row>
    <row r="5" spans="2:8" ht="15.75" x14ac:dyDescent="0.25">
      <c r="B5" s="32" t="s">
        <v>223</v>
      </c>
    </row>
    <row r="6" spans="2:8" x14ac:dyDescent="0.2">
      <c r="B6" s="24"/>
      <c r="C6" s="27"/>
      <c r="D6" s="27"/>
      <c r="E6" s="28"/>
      <c r="F6" s="33"/>
      <c r="G6" s="29"/>
      <c r="H6" s="29"/>
    </row>
    <row r="7" spans="2:8" ht="13.5" customHeight="1" x14ac:dyDescent="0.2">
      <c r="B7" s="186" t="s">
        <v>31</v>
      </c>
      <c r="C7" s="102" t="s">
        <v>452</v>
      </c>
    </row>
    <row r="8" spans="2:8" ht="13.5" customHeight="1" x14ac:dyDescent="0.2">
      <c r="B8" s="186" t="s">
        <v>220</v>
      </c>
      <c r="C8" s="346">
        <v>85</v>
      </c>
    </row>
    <row r="9" spans="2:8" ht="13.5" customHeight="1" x14ac:dyDescent="0.2">
      <c r="B9" s="186" t="s">
        <v>32</v>
      </c>
      <c r="C9" s="346">
        <v>6</v>
      </c>
    </row>
    <row r="10" spans="2:8" ht="13.5" customHeight="1" x14ac:dyDescent="0.2">
      <c r="B10" s="186" t="s">
        <v>33</v>
      </c>
      <c r="C10" s="103" t="s">
        <v>453</v>
      </c>
    </row>
    <row r="12" spans="2:8" ht="15.75" x14ac:dyDescent="0.25">
      <c r="B12" s="32" t="s">
        <v>224</v>
      </c>
    </row>
    <row r="14" spans="2:8" ht="51" customHeight="1" x14ac:dyDescent="0.2">
      <c r="B14" s="99" t="s">
        <v>34</v>
      </c>
      <c r="C14" s="100" t="s">
        <v>153</v>
      </c>
      <c r="D14" s="100" t="s">
        <v>48</v>
      </c>
    </row>
    <row r="15" spans="2:8" ht="14.25" x14ac:dyDescent="0.2">
      <c r="B15" s="183" t="s">
        <v>35</v>
      </c>
      <c r="C15" s="184"/>
      <c r="D15" s="185"/>
    </row>
    <row r="16" spans="2:8" x14ac:dyDescent="0.2">
      <c r="B16" s="186" t="s">
        <v>36</v>
      </c>
      <c r="C16" s="104" t="s">
        <v>454</v>
      </c>
      <c r="D16" s="104" t="s">
        <v>454</v>
      </c>
    </row>
    <row r="17" spans="2:4" x14ac:dyDescent="0.2">
      <c r="B17" s="186" t="s">
        <v>37</v>
      </c>
      <c r="C17" s="104" t="s">
        <v>454</v>
      </c>
      <c r="D17" s="104" t="s">
        <v>455</v>
      </c>
    </row>
    <row r="18" spans="2:4" x14ac:dyDescent="0.2">
      <c r="B18" s="186" t="s">
        <v>38</v>
      </c>
      <c r="C18" s="104" t="s">
        <v>455</v>
      </c>
      <c r="D18" s="104" t="s">
        <v>455</v>
      </c>
    </row>
    <row r="19" spans="2:4" ht="14.25" x14ac:dyDescent="0.2">
      <c r="B19" s="183" t="s">
        <v>281</v>
      </c>
      <c r="C19" s="184"/>
      <c r="D19" s="185"/>
    </row>
    <row r="20" spans="2:4" x14ac:dyDescent="0.2">
      <c r="B20" s="186" t="s">
        <v>39</v>
      </c>
      <c r="C20" s="104" t="s">
        <v>455</v>
      </c>
      <c r="D20" s="104" t="s">
        <v>455</v>
      </c>
    </row>
    <row r="21" spans="2:4" x14ac:dyDescent="0.2">
      <c r="B21" s="186" t="s">
        <v>40</v>
      </c>
      <c r="C21" s="104" t="s">
        <v>455</v>
      </c>
      <c r="D21" s="104" t="s">
        <v>455</v>
      </c>
    </row>
    <row r="22" spans="2:4" ht="14.25" x14ac:dyDescent="0.2">
      <c r="B22" s="183" t="s">
        <v>41</v>
      </c>
      <c r="C22" s="184"/>
      <c r="D22" s="185"/>
    </row>
    <row r="23" spans="2:4" x14ac:dyDescent="0.2">
      <c r="B23" s="186" t="s">
        <v>42</v>
      </c>
      <c r="C23" s="104" t="s">
        <v>455</v>
      </c>
      <c r="D23" s="104" t="s">
        <v>455</v>
      </c>
    </row>
    <row r="24" spans="2:4" x14ac:dyDescent="0.2">
      <c r="B24" s="186" t="s">
        <v>43</v>
      </c>
      <c r="C24" s="104" t="s">
        <v>455</v>
      </c>
      <c r="D24" s="104" t="s">
        <v>455</v>
      </c>
    </row>
    <row r="25" spans="2:4" ht="14.25" x14ac:dyDescent="0.2">
      <c r="B25" s="183" t="s">
        <v>44</v>
      </c>
      <c r="C25" s="184"/>
      <c r="D25" s="185"/>
    </row>
    <row r="26" spans="2:4" x14ac:dyDescent="0.2">
      <c r="B26" s="186" t="s">
        <v>45</v>
      </c>
      <c r="C26" s="104" t="s">
        <v>455</v>
      </c>
      <c r="D26" s="104" t="s">
        <v>455</v>
      </c>
    </row>
    <row r="27" spans="2:4" x14ac:dyDescent="0.2">
      <c r="B27" s="186" t="s">
        <v>46</v>
      </c>
      <c r="C27" s="104" t="s">
        <v>455</v>
      </c>
      <c r="D27" s="104" t="s">
        <v>455</v>
      </c>
    </row>
    <row r="28" spans="2:4" ht="14.25" x14ac:dyDescent="0.2">
      <c r="B28" s="183" t="s">
        <v>47</v>
      </c>
      <c r="C28" s="184"/>
      <c r="D28" s="185"/>
    </row>
    <row r="29" spans="2:4" x14ac:dyDescent="0.2">
      <c r="B29" s="58" t="s">
        <v>221</v>
      </c>
      <c r="C29" s="103"/>
      <c r="D29" s="103"/>
    </row>
    <row r="30" spans="2:4" x14ac:dyDescent="0.2">
      <c r="B30" s="58" t="s">
        <v>221</v>
      </c>
      <c r="C30" s="103"/>
      <c r="D30" s="103"/>
    </row>
    <row r="31" spans="2:4" x14ac:dyDescent="0.2">
      <c r="B31" s="58" t="s">
        <v>221</v>
      </c>
      <c r="C31" s="103"/>
      <c r="D31" s="103"/>
    </row>
    <row r="32" spans="2:4" x14ac:dyDescent="0.2">
      <c r="B32" s="58" t="s">
        <v>221</v>
      </c>
      <c r="C32" s="103"/>
      <c r="D32" s="103"/>
    </row>
    <row r="33" spans="2:4" x14ac:dyDescent="0.2">
      <c r="B33" s="58" t="s">
        <v>221</v>
      </c>
      <c r="C33" s="103"/>
      <c r="D33" s="103"/>
    </row>
    <row r="34" spans="2:4" x14ac:dyDescent="0.2">
      <c r="B34" s="58" t="s">
        <v>221</v>
      </c>
      <c r="C34" s="103"/>
      <c r="D34" s="103"/>
    </row>
    <row r="35" spans="2:4" x14ac:dyDescent="0.2">
      <c r="B35" s="58" t="s">
        <v>221</v>
      </c>
      <c r="C35" s="103"/>
      <c r="D35" s="103"/>
    </row>
    <row r="36" spans="2:4" x14ac:dyDescent="0.2">
      <c r="B36" s="58" t="s">
        <v>221</v>
      </c>
      <c r="C36" s="103"/>
      <c r="D36" s="103"/>
    </row>
  </sheetData>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ageMargins left="0.75" right="0.75" top="1" bottom="1" header="0.5" footer="0.5"/>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G10"/>
  <sheetViews>
    <sheetView zoomScale="80" zoomScaleNormal="80" zoomScaleSheetLayoutView="80" workbookViewId="0"/>
  </sheetViews>
  <sheetFormatPr defaultRowHeight="12.75" x14ac:dyDescent="0.2"/>
  <cols>
    <col min="1" max="1" width="12" style="22" customWidth="1"/>
    <col min="2" max="2" width="37.5703125" style="22" customWidth="1"/>
    <col min="3" max="3" width="42.85546875" style="22" customWidth="1"/>
    <col min="4" max="4" width="6.7109375" style="22" customWidth="1"/>
    <col min="5" max="7" width="19.85546875" style="22" customWidth="1"/>
    <col min="8" max="8" width="18.28515625" style="22" customWidth="1"/>
    <col min="9" max="16384" width="9.140625" style="22"/>
  </cols>
  <sheetData>
    <row r="1" spans="2:7" ht="20.25" x14ac:dyDescent="0.3">
      <c r="B1" s="23" t="s">
        <v>109</v>
      </c>
      <c r="C1" s="21"/>
      <c r="D1" s="21"/>
      <c r="E1" s="21"/>
      <c r="F1" s="21"/>
      <c r="G1" s="21"/>
    </row>
    <row r="2" spans="2:7" ht="15" x14ac:dyDescent="0.25">
      <c r="B2" s="54" t="str">
        <f>Tradingname</f>
        <v>APA OPERATIONS PTY LIMITED</v>
      </c>
      <c r="C2" s="55"/>
    </row>
    <row r="3" spans="2:7" ht="15" x14ac:dyDescent="0.25">
      <c r="B3" s="56" t="s">
        <v>408</v>
      </c>
      <c r="C3" s="57" t="str">
        <f>TEXT(Yearending,"dd/mm/yyyy")</f>
        <v>30/06/2019</v>
      </c>
    </row>
    <row r="4" spans="2:7" ht="14.25" customHeight="1" x14ac:dyDescent="0.3">
      <c r="B4" s="20"/>
    </row>
    <row r="5" spans="2:7" ht="15.75" x14ac:dyDescent="0.25">
      <c r="B5" s="32" t="s">
        <v>268</v>
      </c>
    </row>
    <row r="6" spans="2:7" x14ac:dyDescent="0.2">
      <c r="B6" s="24"/>
      <c r="C6" s="27"/>
      <c r="D6" s="28"/>
      <c r="E6" s="33"/>
      <c r="F6" s="29"/>
      <c r="G6" s="29"/>
    </row>
    <row r="7" spans="2:7" ht="57" customHeight="1" x14ac:dyDescent="0.2">
      <c r="B7" s="99"/>
      <c r="C7" s="105" t="s">
        <v>113</v>
      </c>
    </row>
    <row r="8" spans="2:7" ht="13.5" customHeight="1" x14ac:dyDescent="0.2">
      <c r="B8" s="186" t="s">
        <v>110</v>
      </c>
      <c r="C8" s="302">
        <f ca="1">'2. Revenues and expenses'!F40</f>
        <v>4103081.1957986411</v>
      </c>
    </row>
    <row r="9" spans="2:7" ht="13.5" customHeight="1" x14ac:dyDescent="0.2">
      <c r="B9" s="186" t="s">
        <v>111</v>
      </c>
      <c r="C9" s="302">
        <f>'3. Statement of pipeline assets'!$D$74</f>
        <v>58608905.355090342</v>
      </c>
    </row>
    <row r="10" spans="2:7" ht="13.5" customHeight="1" x14ac:dyDescent="0.2">
      <c r="B10" s="186" t="s">
        <v>112</v>
      </c>
      <c r="C10" s="347">
        <f ca="1">IFERROR(C8/C9,0)</f>
        <v>7.0007811456971311E-2</v>
      </c>
    </row>
  </sheetData>
  <pageMargins left="0.75" right="0.75" top="1" bottom="1" header="0.5" footer="0.5"/>
  <pageSetup paperSize="9" orientation="landscape" r:id="rId1"/>
  <headerFooter alignWithMargins="0"/>
  <colBreaks count="1" manualBreakCount="1">
    <brk id="4" max="2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9999"/>
    <pageSetUpPr fitToPage="1"/>
  </sheetPr>
  <dimension ref="B1:I40"/>
  <sheetViews>
    <sheetView zoomScale="80" zoomScaleNormal="80" zoomScaleSheetLayoutView="80" workbookViewId="0"/>
  </sheetViews>
  <sheetFormatPr defaultRowHeight="12.75" x14ac:dyDescent="0.2"/>
  <cols>
    <col min="1" max="1" width="12" style="22" customWidth="1"/>
    <col min="2" max="2" width="26" style="22" customWidth="1"/>
    <col min="3" max="3" width="43.42578125" style="22" customWidth="1"/>
    <col min="4" max="9" width="20.7109375" style="22" customWidth="1"/>
    <col min="10" max="16384" width="9.140625" style="22"/>
  </cols>
  <sheetData>
    <row r="1" spans="2:9" ht="20.25" x14ac:dyDescent="0.3">
      <c r="B1" s="398" t="s">
        <v>234</v>
      </c>
      <c r="C1" s="398"/>
      <c r="D1" s="398"/>
      <c r="E1" s="21"/>
      <c r="F1" s="21"/>
      <c r="G1" s="21"/>
      <c r="H1" s="21"/>
      <c r="I1" s="21"/>
    </row>
    <row r="2" spans="2:9" ht="18" customHeight="1" x14ac:dyDescent="0.45">
      <c r="B2" s="54" t="str">
        <f>Tradingname</f>
        <v>APA OPERATIONS PTY LIMITED</v>
      </c>
      <c r="C2" s="55"/>
      <c r="I2" s="48"/>
    </row>
    <row r="3" spans="2:9" ht="15" x14ac:dyDescent="0.25">
      <c r="B3" s="56" t="s">
        <v>408</v>
      </c>
      <c r="C3" s="57" t="str">
        <f>TEXT(Yearending,"dd/mm/yyyy")</f>
        <v>30/06/2019</v>
      </c>
    </row>
    <row r="4" spans="2:9" ht="12.75" customHeight="1" x14ac:dyDescent="0.3">
      <c r="B4" s="20"/>
      <c r="D4" s="45"/>
      <c r="G4" s="45"/>
    </row>
    <row r="5" spans="2:9" ht="15.75" x14ac:dyDescent="0.2">
      <c r="B5" s="394" t="s">
        <v>269</v>
      </c>
      <c r="C5" s="394"/>
      <c r="D5" s="394"/>
    </row>
    <row r="6" spans="2:9" x14ac:dyDescent="0.2">
      <c r="B6" s="24"/>
      <c r="C6" s="25"/>
      <c r="D6" s="26"/>
      <c r="E6" s="26"/>
      <c r="F6" s="26"/>
      <c r="G6" s="26"/>
      <c r="H6" s="26"/>
      <c r="I6" s="26"/>
    </row>
    <row r="7" spans="2:9" ht="30.75" customHeight="1" x14ac:dyDescent="0.2">
      <c r="B7" s="100"/>
      <c r="C7" s="100"/>
      <c r="D7" s="395" t="s">
        <v>275</v>
      </c>
      <c r="E7" s="396"/>
      <c r="F7" s="397"/>
      <c r="G7" s="395" t="s">
        <v>276</v>
      </c>
      <c r="H7" s="396"/>
      <c r="I7" s="397"/>
    </row>
    <row r="8" spans="2:9" ht="51" customHeight="1" x14ac:dyDescent="0.2">
      <c r="B8" s="99" t="s">
        <v>267</v>
      </c>
      <c r="C8" s="100" t="s">
        <v>20</v>
      </c>
      <c r="D8" s="106" t="s">
        <v>63</v>
      </c>
      <c r="E8" s="106" t="s">
        <v>64</v>
      </c>
      <c r="F8" s="106" t="s">
        <v>26</v>
      </c>
      <c r="G8" s="106" t="s">
        <v>63</v>
      </c>
      <c r="H8" s="106" t="s">
        <v>64</v>
      </c>
      <c r="I8" s="106" t="s">
        <v>26</v>
      </c>
    </row>
    <row r="9" spans="2:9" x14ac:dyDescent="0.2">
      <c r="B9" s="109"/>
      <c r="C9" s="107"/>
      <c r="D9" s="108" t="s">
        <v>222</v>
      </c>
      <c r="E9" s="108" t="s">
        <v>222</v>
      </c>
      <c r="F9" s="108" t="s">
        <v>222</v>
      </c>
      <c r="G9" s="108" t="s">
        <v>222</v>
      </c>
      <c r="H9" s="108" t="s">
        <v>222</v>
      </c>
      <c r="I9" s="108" t="s">
        <v>222</v>
      </c>
    </row>
    <row r="10" spans="2:9" x14ac:dyDescent="0.2">
      <c r="B10" s="209"/>
      <c r="C10" s="188" t="s">
        <v>49</v>
      </c>
      <c r="D10" s="189"/>
      <c r="E10" s="189"/>
      <c r="F10" s="189"/>
      <c r="G10" s="189"/>
      <c r="H10" s="189"/>
      <c r="I10" s="190"/>
    </row>
    <row r="11" spans="2:9" x14ac:dyDescent="0.2">
      <c r="B11" s="208" t="s">
        <v>398</v>
      </c>
      <c r="C11" s="191" t="s">
        <v>151</v>
      </c>
      <c r="D11" s="294">
        <f>'2.1 Revenue by service'!D23-D12</f>
        <v>5372786.4107890883</v>
      </c>
      <c r="E11" s="294">
        <f>'2.1 Revenue by service'!E23-E12</f>
        <v>2187931</v>
      </c>
      <c r="F11" s="294">
        <f>'2.1 Revenue by service'!F23-F12</f>
        <v>7560717.4107890883</v>
      </c>
      <c r="G11" s="234">
        <f>'2.1 Revenue by service'!G23-G12</f>
        <v>0</v>
      </c>
      <c r="H11" s="234">
        <f>'2.1 Revenue by service'!H23-H12</f>
        <v>0</v>
      </c>
      <c r="I11" s="234">
        <f>'2.1 Revenue by service'!I23-I12</f>
        <v>0</v>
      </c>
    </row>
    <row r="12" spans="2:9" x14ac:dyDescent="0.2">
      <c r="B12" s="208" t="s">
        <v>318</v>
      </c>
      <c r="C12" s="191" t="s">
        <v>53</v>
      </c>
      <c r="D12" s="292">
        <v>0</v>
      </c>
      <c r="E12" s="292">
        <v>0</v>
      </c>
      <c r="F12" s="294">
        <f>SUM(D12:E12)</f>
        <v>0</v>
      </c>
      <c r="G12" s="235">
        <v>0</v>
      </c>
      <c r="H12" s="235">
        <v>0</v>
      </c>
      <c r="I12" s="234">
        <f>SUM(G12:H12)</f>
        <v>0</v>
      </c>
    </row>
    <row r="13" spans="2:9" x14ac:dyDescent="0.2">
      <c r="B13" s="325"/>
      <c r="C13" s="192" t="s">
        <v>52</v>
      </c>
      <c r="D13" s="293">
        <f t="shared" ref="D13:I13" si="0">SUM(D11:D12)</f>
        <v>5372786.4107890883</v>
      </c>
      <c r="E13" s="293">
        <f t="shared" si="0"/>
        <v>2187931</v>
      </c>
      <c r="F13" s="293">
        <f t="shared" si="0"/>
        <v>7560717.4107890883</v>
      </c>
      <c r="G13" s="236">
        <f t="shared" si="0"/>
        <v>0</v>
      </c>
      <c r="H13" s="236">
        <f t="shared" si="0"/>
        <v>0</v>
      </c>
      <c r="I13" s="236">
        <f t="shared" si="0"/>
        <v>0</v>
      </c>
    </row>
    <row r="14" spans="2:9" x14ac:dyDescent="0.2">
      <c r="B14" s="326"/>
      <c r="C14" s="188" t="s">
        <v>58</v>
      </c>
      <c r="D14" s="303"/>
      <c r="E14" s="303"/>
      <c r="F14" s="303"/>
      <c r="G14" s="237"/>
      <c r="H14" s="237"/>
      <c r="I14" s="238"/>
    </row>
    <row r="15" spans="2:9" x14ac:dyDescent="0.2">
      <c r="B15" s="208" t="s">
        <v>318</v>
      </c>
      <c r="C15" s="191" t="s">
        <v>22</v>
      </c>
      <c r="D15" s="294">
        <f>'2.3 Indirect revenue'!G36</f>
        <v>0</v>
      </c>
      <c r="E15" s="294">
        <f>'2.3 Indirect revenue'!H36</f>
        <v>0</v>
      </c>
      <c r="F15" s="294">
        <f>SUM(D15:E15)</f>
        <v>0</v>
      </c>
      <c r="G15" s="235">
        <v>0</v>
      </c>
      <c r="H15" s="235">
        <v>0</v>
      </c>
      <c r="I15" s="234">
        <f>SUM(G15:H15)</f>
        <v>0</v>
      </c>
    </row>
    <row r="16" spans="2:9" x14ac:dyDescent="0.2">
      <c r="B16" s="325"/>
      <c r="C16" s="192" t="s">
        <v>54</v>
      </c>
      <c r="D16" s="293">
        <f t="shared" ref="D16:I16" si="1">SUM(D15:D15)</f>
        <v>0</v>
      </c>
      <c r="E16" s="293">
        <f t="shared" si="1"/>
        <v>0</v>
      </c>
      <c r="F16" s="293">
        <f t="shared" si="1"/>
        <v>0</v>
      </c>
      <c r="G16" s="236">
        <f t="shared" si="1"/>
        <v>0</v>
      </c>
      <c r="H16" s="236">
        <f t="shared" si="1"/>
        <v>0</v>
      </c>
      <c r="I16" s="236">
        <f t="shared" si="1"/>
        <v>0</v>
      </c>
    </row>
    <row r="17" spans="2:9" x14ac:dyDescent="0.2">
      <c r="B17" s="325"/>
      <c r="C17" s="192" t="s">
        <v>23</v>
      </c>
      <c r="D17" s="293">
        <f t="shared" ref="D17:I17" si="2">D13+D16</f>
        <v>5372786.4107890883</v>
      </c>
      <c r="E17" s="293">
        <f t="shared" si="2"/>
        <v>2187931</v>
      </c>
      <c r="F17" s="293">
        <f t="shared" si="2"/>
        <v>7560717.4107890883</v>
      </c>
      <c r="G17" s="236">
        <f t="shared" si="2"/>
        <v>0</v>
      </c>
      <c r="H17" s="236">
        <f t="shared" si="2"/>
        <v>0</v>
      </c>
      <c r="I17" s="236">
        <f t="shared" si="2"/>
        <v>0</v>
      </c>
    </row>
    <row r="18" spans="2:9" x14ac:dyDescent="0.2">
      <c r="B18" s="326"/>
      <c r="C18" s="188" t="s">
        <v>65</v>
      </c>
      <c r="D18" s="303"/>
      <c r="E18" s="303"/>
      <c r="F18" s="303"/>
      <c r="G18" s="237"/>
      <c r="H18" s="237"/>
      <c r="I18" s="238"/>
    </row>
    <row r="19" spans="2:9" x14ac:dyDescent="0.2">
      <c r="B19" s="208" t="s">
        <v>399</v>
      </c>
      <c r="C19" s="191" t="s">
        <v>154</v>
      </c>
      <c r="D19" s="292">
        <v>-749.62988306840521</v>
      </c>
      <c r="E19" s="292">
        <v>-205.87011693159477</v>
      </c>
      <c r="F19" s="294">
        <f t="shared" ref="F19:F24" si="3">SUM(D19:E19)</f>
        <v>-955.5</v>
      </c>
      <c r="G19" s="235">
        <v>0</v>
      </c>
      <c r="H19" s="235">
        <v>0</v>
      </c>
      <c r="I19" s="234">
        <f t="shared" ref="I19:I24" si="4">SUM(G19:H19)</f>
        <v>0</v>
      </c>
    </row>
    <row r="20" spans="2:9" x14ac:dyDescent="0.2">
      <c r="B20" s="208" t="s">
        <v>399</v>
      </c>
      <c r="C20" s="191" t="s">
        <v>155</v>
      </c>
      <c r="D20" s="292">
        <v>-494631.03556474345</v>
      </c>
      <c r="E20" s="292">
        <v>-135840.03443525659</v>
      </c>
      <c r="F20" s="294">
        <f t="shared" si="3"/>
        <v>-630471.07000000007</v>
      </c>
      <c r="G20" s="235">
        <v>0</v>
      </c>
      <c r="H20" s="235">
        <v>0</v>
      </c>
      <c r="I20" s="234">
        <f t="shared" si="4"/>
        <v>0</v>
      </c>
    </row>
    <row r="21" spans="2:9" x14ac:dyDescent="0.2">
      <c r="B21" s="208" t="s">
        <v>400</v>
      </c>
      <c r="C21" s="191" t="s">
        <v>24</v>
      </c>
      <c r="D21" s="292">
        <v>-672195.07867784472</v>
      </c>
      <c r="E21" s="292">
        <v>-184604.27282035464</v>
      </c>
      <c r="F21" s="294">
        <f t="shared" si="3"/>
        <v>-856799.35149819939</v>
      </c>
      <c r="G21" s="235">
        <v>0</v>
      </c>
      <c r="H21" s="235">
        <v>0</v>
      </c>
      <c r="I21" s="234">
        <f t="shared" si="4"/>
        <v>0</v>
      </c>
    </row>
    <row r="22" spans="2:9" x14ac:dyDescent="0.2">
      <c r="B22" s="208" t="s">
        <v>399</v>
      </c>
      <c r="C22" s="191" t="s">
        <v>55</v>
      </c>
      <c r="D22" s="292">
        <v>-17329.565226016348</v>
      </c>
      <c r="E22" s="292">
        <v>-4759.2014406503185</v>
      </c>
      <c r="F22" s="294">
        <f t="shared" si="3"/>
        <v>-22088.766666666666</v>
      </c>
      <c r="G22" s="235">
        <v>0</v>
      </c>
      <c r="H22" s="235">
        <v>0</v>
      </c>
      <c r="I22" s="234">
        <f t="shared" si="4"/>
        <v>0</v>
      </c>
    </row>
    <row r="23" spans="2:9" x14ac:dyDescent="0.2">
      <c r="B23" s="208" t="s">
        <v>399</v>
      </c>
      <c r="C23" s="191" t="s">
        <v>56</v>
      </c>
      <c r="D23" s="292">
        <v>-14633.277424376656</v>
      </c>
      <c r="E23" s="292">
        <v>-4018.7225756233438</v>
      </c>
      <c r="F23" s="294">
        <f t="shared" si="3"/>
        <v>-18652</v>
      </c>
      <c r="G23" s="235">
        <v>0</v>
      </c>
      <c r="H23" s="235">
        <v>0</v>
      </c>
      <c r="I23" s="234">
        <f t="shared" si="4"/>
        <v>0</v>
      </c>
    </row>
    <row r="24" spans="2:9" x14ac:dyDescent="0.2">
      <c r="B24" s="208" t="s">
        <v>399</v>
      </c>
      <c r="C24" s="191" t="s">
        <v>57</v>
      </c>
      <c r="D24" s="292">
        <v>0</v>
      </c>
      <c r="E24" s="292">
        <v>0</v>
      </c>
      <c r="F24" s="294">
        <f t="shared" si="3"/>
        <v>0</v>
      </c>
      <c r="G24" s="235">
        <v>0</v>
      </c>
      <c r="H24" s="235">
        <v>0</v>
      </c>
      <c r="I24" s="234">
        <f t="shared" si="4"/>
        <v>0</v>
      </c>
    </row>
    <row r="25" spans="2:9" x14ac:dyDescent="0.2">
      <c r="B25" s="208" t="s">
        <v>399</v>
      </c>
      <c r="C25" s="191" t="s">
        <v>71</v>
      </c>
      <c r="D25" s="292">
        <v>0</v>
      </c>
      <c r="E25" s="292">
        <v>0</v>
      </c>
      <c r="F25" s="294">
        <f>SUM(D25:E25)</f>
        <v>0</v>
      </c>
      <c r="G25" s="235">
        <v>0</v>
      </c>
      <c r="H25" s="235">
        <v>0</v>
      </c>
      <c r="I25" s="234">
        <f>SUM(G25:H25)</f>
        <v>0</v>
      </c>
    </row>
    <row r="26" spans="2:9" x14ac:dyDescent="0.2">
      <c r="B26" s="208" t="s">
        <v>399</v>
      </c>
      <c r="C26" s="193" t="s">
        <v>68</v>
      </c>
      <c r="D26" s="292">
        <v>-1199134.6510751345</v>
      </c>
      <c r="E26" s="292">
        <v>-329317.16892486537</v>
      </c>
      <c r="F26" s="294">
        <f>SUM(D26:E26)</f>
        <v>-1528451.8199999998</v>
      </c>
      <c r="G26" s="235">
        <v>0</v>
      </c>
      <c r="H26" s="235">
        <v>0</v>
      </c>
      <c r="I26" s="234">
        <f>SUM(G26:H26)</f>
        <v>0</v>
      </c>
    </row>
    <row r="27" spans="2:9" x14ac:dyDescent="0.2">
      <c r="B27" s="325"/>
      <c r="C27" s="192" t="s">
        <v>66</v>
      </c>
      <c r="D27" s="293">
        <f t="shared" ref="D27:I27" si="5">SUM(D19:D26)</f>
        <v>-2398673.2378511839</v>
      </c>
      <c r="E27" s="293">
        <f t="shared" si="5"/>
        <v>-658745.2703136818</v>
      </c>
      <c r="F27" s="293">
        <f t="shared" si="5"/>
        <v>-3057418.5081648659</v>
      </c>
      <c r="G27" s="236">
        <f t="shared" si="5"/>
        <v>0</v>
      </c>
      <c r="H27" s="236">
        <f t="shared" si="5"/>
        <v>0</v>
      </c>
      <c r="I27" s="236">
        <f t="shared" si="5"/>
        <v>0</v>
      </c>
    </row>
    <row r="28" spans="2:9" x14ac:dyDescent="0.2">
      <c r="B28" s="326"/>
      <c r="C28" s="188" t="s">
        <v>194</v>
      </c>
      <c r="D28" s="303"/>
      <c r="E28" s="303"/>
      <c r="F28" s="303"/>
      <c r="G28" s="237"/>
      <c r="H28" s="237"/>
      <c r="I28" s="238"/>
    </row>
    <row r="29" spans="2:9" x14ac:dyDescent="0.2">
      <c r="B29" s="208"/>
      <c r="C29" s="191" t="s">
        <v>59</v>
      </c>
      <c r="D29" s="294">
        <f ca="1">SUMIF('2.4 Shared costs'!$C$9:$C$36,'2. Revenues and expenses'!$C29,'2.4 Shared costs'!$H$9:$H$35)</f>
        <v>0</v>
      </c>
      <c r="E29" s="294">
        <f ca="1">SUMIF('2.4 Shared costs'!$C$9:$C$36,'2. Revenues and expenses'!$C29,'2.4 Shared costs'!$I$9:$I$35)</f>
        <v>0</v>
      </c>
      <c r="F29" s="294">
        <f t="shared" ref="F29:F37" ca="1" si="6">SUM(D29:E29)</f>
        <v>0</v>
      </c>
      <c r="G29" s="235">
        <v>0</v>
      </c>
      <c r="H29" s="235">
        <v>0</v>
      </c>
      <c r="I29" s="234">
        <f t="shared" ref="I29:I37" si="7">SUM(G29:H29)</f>
        <v>0</v>
      </c>
    </row>
    <row r="30" spans="2:9" x14ac:dyDescent="0.2">
      <c r="B30" s="208"/>
      <c r="C30" s="191" t="s">
        <v>69</v>
      </c>
      <c r="D30" s="294">
        <f ca="1">SUMIF('2.4 Shared costs'!$C$9:$C$36,'2. Revenues and expenses'!$C30,'2.4 Shared costs'!$H$9:$H$35)</f>
        <v>0</v>
      </c>
      <c r="E30" s="294">
        <f ca="1">SUMIF('2.4 Shared costs'!$C$9:$C$36,'2. Revenues and expenses'!$C30,'2.4 Shared costs'!$I$9:$I$35)</f>
        <v>0</v>
      </c>
      <c r="F30" s="294">
        <f t="shared" ca="1" si="6"/>
        <v>0</v>
      </c>
      <c r="G30" s="235">
        <v>0</v>
      </c>
      <c r="H30" s="235">
        <v>0</v>
      </c>
      <c r="I30" s="234">
        <f t="shared" si="7"/>
        <v>0</v>
      </c>
    </row>
    <row r="31" spans="2:9" x14ac:dyDescent="0.2">
      <c r="B31" s="208"/>
      <c r="C31" s="191" t="s">
        <v>60</v>
      </c>
      <c r="D31" s="294">
        <f ca="1">SUMIF('2.4 Shared costs'!$C$9:$C$36,'2. Revenues and expenses'!$C31,'2.4 Shared costs'!$H$9:$H$35)</f>
        <v>0</v>
      </c>
      <c r="E31" s="294">
        <f ca="1">SUMIF('2.4 Shared costs'!$C$9:$C$36,'2. Revenues and expenses'!$C31,'2.4 Shared costs'!$I$9:$I$35)</f>
        <v>0</v>
      </c>
      <c r="F31" s="294">
        <f t="shared" ca="1" si="6"/>
        <v>0</v>
      </c>
      <c r="G31" s="235">
        <v>0</v>
      </c>
      <c r="H31" s="235">
        <v>0</v>
      </c>
      <c r="I31" s="234">
        <f t="shared" si="7"/>
        <v>0</v>
      </c>
    </row>
    <row r="32" spans="2:9" x14ac:dyDescent="0.2">
      <c r="B32" s="208"/>
      <c r="C32" s="193" t="s">
        <v>61</v>
      </c>
      <c r="D32" s="294">
        <f ca="1">SUMIF('2.4 Shared costs'!$C$9:$C$36,'2. Revenues and expenses'!$C32,'2.4 Shared costs'!$H$9:$H$35)</f>
        <v>0</v>
      </c>
      <c r="E32" s="294">
        <f ca="1">SUMIF('2.4 Shared costs'!$C$9:$C$36,'2. Revenues and expenses'!$C32,'2.4 Shared costs'!$I$9:$I$35)</f>
        <v>0</v>
      </c>
      <c r="F32" s="294">
        <f t="shared" ca="1" si="6"/>
        <v>0</v>
      </c>
      <c r="G32" s="235">
        <v>0</v>
      </c>
      <c r="H32" s="235">
        <v>0</v>
      </c>
      <c r="I32" s="234">
        <f t="shared" si="7"/>
        <v>0</v>
      </c>
    </row>
    <row r="33" spans="2:9" x14ac:dyDescent="0.2">
      <c r="B33" s="208"/>
      <c r="C33" s="193" t="s">
        <v>70</v>
      </c>
      <c r="D33" s="294">
        <f ca="1">SUMIF('2.4 Shared costs'!$C$9:$C$36,'2. Revenues and expenses'!$C33,'2.4 Shared costs'!$H$9:$H$35)</f>
        <v>0</v>
      </c>
      <c r="E33" s="294">
        <f ca="1">SUMIF('2.4 Shared costs'!$C$9:$C$36,'2. Revenues and expenses'!$C33,'2.4 Shared costs'!$I$9:$I$35)</f>
        <v>0</v>
      </c>
      <c r="F33" s="294">
        <f t="shared" ca="1" si="6"/>
        <v>0</v>
      </c>
      <c r="G33" s="235">
        <v>0</v>
      </c>
      <c r="H33" s="235">
        <v>0</v>
      </c>
      <c r="I33" s="234">
        <f t="shared" si="7"/>
        <v>0</v>
      </c>
    </row>
    <row r="34" spans="2:9" x14ac:dyDescent="0.2">
      <c r="B34" s="208"/>
      <c r="C34" s="191" t="s">
        <v>156</v>
      </c>
      <c r="D34" s="294">
        <f ca="1">SUMIF('2.4 Shared costs'!$C$9:$C$36,'2. Revenues and expenses'!$C34,'2.4 Shared costs'!$H$9:$H$35)</f>
        <v>0</v>
      </c>
      <c r="E34" s="294">
        <f ca="1">SUMIF('2.4 Shared costs'!$C$9:$C$36,'2. Revenues and expenses'!$C34,'2.4 Shared costs'!$I$9:$I$35)</f>
        <v>0</v>
      </c>
      <c r="F34" s="294">
        <f t="shared" ca="1" si="6"/>
        <v>0</v>
      </c>
      <c r="G34" s="235">
        <v>0</v>
      </c>
      <c r="H34" s="235">
        <v>0</v>
      </c>
      <c r="I34" s="234">
        <f t="shared" si="7"/>
        <v>0</v>
      </c>
    </row>
    <row r="35" spans="2:9" x14ac:dyDescent="0.2">
      <c r="B35" s="208"/>
      <c r="C35" s="191" t="s">
        <v>62</v>
      </c>
      <c r="D35" s="294">
        <f ca="1">SUMIF('2.4 Shared costs'!$C$9:$C$36,'2. Revenues and expenses'!$C35,'2.4 Shared costs'!$H$9:$H$35)</f>
        <v>0</v>
      </c>
      <c r="E35" s="294">
        <f ca="1">SUMIF('2.4 Shared costs'!$C$9:$C$36,'2. Revenues and expenses'!$C35,'2.4 Shared costs'!$I$9:$I$35)</f>
        <v>0</v>
      </c>
      <c r="F35" s="294">
        <f t="shared" ca="1" si="6"/>
        <v>0</v>
      </c>
      <c r="G35" s="235">
        <v>0</v>
      </c>
      <c r="H35" s="235">
        <v>0</v>
      </c>
      <c r="I35" s="234">
        <f t="shared" si="7"/>
        <v>0</v>
      </c>
    </row>
    <row r="36" spans="2:9" x14ac:dyDescent="0.2">
      <c r="B36" s="208"/>
      <c r="C36" s="191" t="s">
        <v>1</v>
      </c>
      <c r="D36" s="294">
        <f ca="1">SUMIF('2.4 Shared costs'!$C$9:$C$36,'2. Revenues and expenses'!$C36,'2.4 Shared costs'!$H$9:$H$35)</f>
        <v>0</v>
      </c>
      <c r="E36" s="294">
        <f ca="1">SUMIF('2.4 Shared costs'!$C$9:$C$36,'2. Revenues and expenses'!$C36,'2.4 Shared costs'!$I$9:$I$35)</f>
        <v>0</v>
      </c>
      <c r="F36" s="294">
        <f t="shared" ca="1" si="6"/>
        <v>0</v>
      </c>
      <c r="G36" s="235">
        <v>0</v>
      </c>
      <c r="H36" s="235">
        <v>0</v>
      </c>
      <c r="I36" s="234">
        <f t="shared" si="7"/>
        <v>0</v>
      </c>
    </row>
    <row r="37" spans="2:9" x14ac:dyDescent="0.2">
      <c r="B37" s="208" t="s">
        <v>397</v>
      </c>
      <c r="C37" s="193" t="s">
        <v>218</v>
      </c>
      <c r="D37" s="294">
        <f ca="1">SUMIF('2.4 Shared costs'!$C$9:$C$36,'2. Revenues and expenses'!$C37,'2.4 Shared costs'!$H$9:$H$35)</f>
        <v>-400217.70682558126</v>
      </c>
      <c r="E37" s="294">
        <f ca="1">SUMIF('2.4 Shared costs'!$C$9:$C$36,'2. Revenues and expenses'!$C37,'2.4 Shared costs'!$I$9:$I$35)</f>
        <v>0</v>
      </c>
      <c r="F37" s="294">
        <f t="shared" ca="1" si="6"/>
        <v>-400217.70682558126</v>
      </c>
      <c r="G37" s="235">
        <v>0</v>
      </c>
      <c r="H37" s="235">
        <v>0</v>
      </c>
      <c r="I37" s="234">
        <f t="shared" si="7"/>
        <v>0</v>
      </c>
    </row>
    <row r="38" spans="2:9" x14ac:dyDescent="0.2">
      <c r="B38" s="325" t="s">
        <v>397</v>
      </c>
      <c r="C38" s="192" t="s">
        <v>219</v>
      </c>
      <c r="D38" s="293">
        <f ca="1">SUM(D29:D37)</f>
        <v>-400217.70682558126</v>
      </c>
      <c r="E38" s="293">
        <f ca="1">SUM(E29:E37)</f>
        <v>0</v>
      </c>
      <c r="F38" s="293">
        <f ca="1">SUM(F29:F37)</f>
        <v>-400217.70682558126</v>
      </c>
      <c r="G38" s="235">
        <v>0</v>
      </c>
      <c r="H38" s="235">
        <v>0</v>
      </c>
      <c r="I38" s="236">
        <f>SUM(I29:I37)</f>
        <v>0</v>
      </c>
    </row>
    <row r="39" spans="2:9" x14ac:dyDescent="0.2">
      <c r="B39" s="325"/>
      <c r="C39" s="192" t="s">
        <v>67</v>
      </c>
      <c r="D39" s="293">
        <f ca="1">D27+D38</f>
        <v>-2798890.9446767652</v>
      </c>
      <c r="E39" s="293">
        <f ca="1">E27+E38</f>
        <v>-658745.2703136818</v>
      </c>
      <c r="F39" s="293">
        <f ca="1">F27+F38</f>
        <v>-3457636.2149904473</v>
      </c>
      <c r="G39" s="235">
        <v>0</v>
      </c>
      <c r="H39" s="235">
        <v>0</v>
      </c>
      <c r="I39" s="236">
        <f>I27+I38</f>
        <v>0</v>
      </c>
    </row>
    <row r="40" spans="2:9" x14ac:dyDescent="0.2">
      <c r="B40" s="208"/>
      <c r="C40" s="192" t="s">
        <v>114</v>
      </c>
      <c r="D40" s="294">
        <f ca="1">D17+D39</f>
        <v>2573895.4661123231</v>
      </c>
      <c r="E40" s="294">
        <f ca="1">E17+E39</f>
        <v>1529185.7296863182</v>
      </c>
      <c r="F40" s="294">
        <f ca="1">F17+F39</f>
        <v>4103081.1957986411</v>
      </c>
      <c r="G40" s="235">
        <v>0</v>
      </c>
      <c r="H40" s="235">
        <v>0</v>
      </c>
      <c r="I40" s="234">
        <f>I17+I39</f>
        <v>0</v>
      </c>
    </row>
  </sheetData>
  <mergeCells count="4">
    <mergeCell ref="B5:D5"/>
    <mergeCell ref="D7:F7"/>
    <mergeCell ref="G7:I7"/>
    <mergeCell ref="B1:D1"/>
  </mergeCells>
  <phoneticPr fontId="34" type="noConversion"/>
  <pageMargins left="0.75" right="0.75" top="1" bottom="1" header="0.5" footer="0.5"/>
  <pageSetup paperSize="9" scale="61" orientation="landscape" verticalDpi="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I24"/>
  <sheetViews>
    <sheetView zoomScale="80" zoomScaleNormal="80" zoomScaleSheetLayoutView="80" workbookViewId="0"/>
  </sheetViews>
  <sheetFormatPr defaultRowHeight="12.75" x14ac:dyDescent="0.2"/>
  <cols>
    <col min="1" max="1" width="12" style="22" customWidth="1"/>
    <col min="2" max="2" width="30.140625" style="22" customWidth="1"/>
    <col min="3" max="3" width="43.42578125" style="22" customWidth="1"/>
    <col min="4" max="9" width="20.7109375" style="22" customWidth="1"/>
    <col min="10" max="16384" width="9.140625" style="22"/>
  </cols>
  <sheetData>
    <row r="1" spans="2:9" ht="20.25" x14ac:dyDescent="0.3">
      <c r="B1" s="399" t="s">
        <v>162</v>
      </c>
      <c r="C1" s="399"/>
      <c r="D1" s="21"/>
      <c r="E1" s="21"/>
      <c r="F1" s="21"/>
      <c r="G1" s="21"/>
      <c r="H1" s="21"/>
      <c r="I1" s="21"/>
    </row>
    <row r="2" spans="2:9" ht="16.5" customHeight="1" x14ac:dyDescent="0.45">
      <c r="B2" s="54" t="str">
        <f>Tradingname</f>
        <v>APA OPERATIONS PTY LIMITED</v>
      </c>
      <c r="C2" s="55"/>
      <c r="I2" s="48"/>
    </row>
    <row r="3" spans="2:9" ht="15" x14ac:dyDescent="0.25">
      <c r="B3" s="56" t="s">
        <v>408</v>
      </c>
      <c r="C3" s="57" t="str">
        <f>TEXT(Yearending,"dd/mm/yyyy")</f>
        <v>30/06/2019</v>
      </c>
    </row>
    <row r="4" spans="2:9" ht="12.75" customHeight="1" x14ac:dyDescent="0.3">
      <c r="B4" s="20"/>
      <c r="D4" s="45"/>
      <c r="G4" s="45"/>
    </row>
    <row r="5" spans="2:9" ht="15.75" x14ac:dyDescent="0.2">
      <c r="B5" s="394" t="s">
        <v>225</v>
      </c>
      <c r="C5" s="394"/>
      <c r="D5" s="394"/>
    </row>
    <row r="6" spans="2:9" x14ac:dyDescent="0.2">
      <c r="B6" s="24"/>
      <c r="C6" s="25"/>
      <c r="D6" s="26"/>
      <c r="E6" s="26"/>
      <c r="F6" s="26"/>
      <c r="G6" s="26"/>
      <c r="H6" s="26"/>
      <c r="I6" s="26"/>
    </row>
    <row r="7" spans="2:9" ht="21" customHeight="1" x14ac:dyDescent="0.2">
      <c r="B7" s="100"/>
      <c r="C7" s="100"/>
      <c r="D7" s="395" t="s">
        <v>275</v>
      </c>
      <c r="E7" s="396"/>
      <c r="F7" s="397"/>
      <c r="G7" s="395" t="s">
        <v>276</v>
      </c>
      <c r="H7" s="396"/>
      <c r="I7" s="397"/>
    </row>
    <row r="8" spans="2:9" ht="51" customHeight="1" x14ac:dyDescent="0.2">
      <c r="B8" s="99" t="s">
        <v>267</v>
      </c>
      <c r="C8" s="100" t="s">
        <v>20</v>
      </c>
      <c r="D8" s="106" t="s">
        <v>63</v>
      </c>
      <c r="E8" s="106" t="s">
        <v>64</v>
      </c>
      <c r="F8" s="106" t="s">
        <v>26</v>
      </c>
      <c r="G8" s="106" t="s">
        <v>63</v>
      </c>
      <c r="H8" s="106" t="s">
        <v>64</v>
      </c>
      <c r="I8" s="106" t="s">
        <v>26</v>
      </c>
    </row>
    <row r="9" spans="2:9" ht="15.75" customHeight="1" x14ac:dyDescent="0.2">
      <c r="B9" s="99"/>
      <c r="C9" s="100"/>
      <c r="D9" s="108" t="s">
        <v>222</v>
      </c>
      <c r="E9" s="108" t="s">
        <v>222</v>
      </c>
      <c r="F9" s="108" t="s">
        <v>222</v>
      </c>
      <c r="G9" s="108" t="s">
        <v>222</v>
      </c>
      <c r="H9" s="108" t="s">
        <v>222</v>
      </c>
      <c r="I9" s="108" t="s">
        <v>222</v>
      </c>
    </row>
    <row r="10" spans="2:9" x14ac:dyDescent="0.2">
      <c r="B10" s="187"/>
      <c r="C10" s="188" t="s">
        <v>49</v>
      </c>
      <c r="D10" s="189"/>
      <c r="E10" s="189"/>
      <c r="F10" s="189"/>
      <c r="G10" s="189"/>
      <c r="H10" s="189"/>
      <c r="I10" s="190"/>
    </row>
    <row r="11" spans="2:9" x14ac:dyDescent="0.2">
      <c r="B11" s="318" t="s">
        <v>398</v>
      </c>
      <c r="C11" s="191" t="s">
        <v>214</v>
      </c>
      <c r="D11" s="292">
        <v>5245797.2900150884</v>
      </c>
      <c r="E11" s="292">
        <v>2187931</v>
      </c>
      <c r="F11" s="294">
        <f t="shared" ref="F11:F19" si="0">SUM(D11:E11)</f>
        <v>7433728.2900150884</v>
      </c>
      <c r="G11" s="235">
        <v>0</v>
      </c>
      <c r="H11" s="235">
        <v>0</v>
      </c>
      <c r="I11" s="234">
        <f t="shared" ref="I11:I19" si="1">SUM(G11:H11)</f>
        <v>0</v>
      </c>
    </row>
    <row r="12" spans="2:9" x14ac:dyDescent="0.2">
      <c r="B12" s="318" t="s">
        <v>318</v>
      </c>
      <c r="C12" s="191" t="s">
        <v>193</v>
      </c>
      <c r="D12" s="292">
        <v>126989.12077400001</v>
      </c>
      <c r="E12" s="292">
        <v>0</v>
      </c>
      <c r="F12" s="294">
        <f t="shared" si="0"/>
        <v>126989.12077400001</v>
      </c>
      <c r="G12" s="235">
        <v>0</v>
      </c>
      <c r="H12" s="235">
        <v>0</v>
      </c>
      <c r="I12" s="234">
        <f t="shared" si="1"/>
        <v>0</v>
      </c>
    </row>
    <row r="13" spans="2:9" x14ac:dyDescent="0.2">
      <c r="B13" s="318" t="s">
        <v>318</v>
      </c>
      <c r="C13" s="191" t="s">
        <v>92</v>
      </c>
      <c r="D13" s="292">
        <v>0</v>
      </c>
      <c r="E13" s="292">
        <v>0</v>
      </c>
      <c r="F13" s="294">
        <f t="shared" si="0"/>
        <v>0</v>
      </c>
      <c r="G13" s="235">
        <v>0</v>
      </c>
      <c r="H13" s="235">
        <v>0</v>
      </c>
      <c r="I13" s="234">
        <f t="shared" si="1"/>
        <v>0</v>
      </c>
    </row>
    <row r="14" spans="2:9" x14ac:dyDescent="0.2">
      <c r="B14" s="318" t="s">
        <v>318</v>
      </c>
      <c r="C14" s="191" t="s">
        <v>279</v>
      </c>
      <c r="D14" s="292">
        <v>0</v>
      </c>
      <c r="E14" s="292">
        <v>0</v>
      </c>
      <c r="F14" s="294">
        <f t="shared" si="0"/>
        <v>0</v>
      </c>
      <c r="G14" s="235">
        <v>0</v>
      </c>
      <c r="H14" s="235">
        <v>0</v>
      </c>
      <c r="I14" s="234">
        <f t="shared" si="1"/>
        <v>0</v>
      </c>
    </row>
    <row r="15" spans="2:9" ht="25.5" x14ac:dyDescent="0.2">
      <c r="B15" s="337" t="s">
        <v>318</v>
      </c>
      <c r="C15" s="194" t="s">
        <v>280</v>
      </c>
      <c r="D15" s="292">
        <v>0</v>
      </c>
      <c r="E15" s="292">
        <v>0</v>
      </c>
      <c r="F15" s="294">
        <f t="shared" si="0"/>
        <v>0</v>
      </c>
      <c r="G15" s="235">
        <v>0</v>
      </c>
      <c r="H15" s="235">
        <v>0</v>
      </c>
      <c r="I15" s="234">
        <f t="shared" si="1"/>
        <v>0</v>
      </c>
    </row>
    <row r="16" spans="2:9" x14ac:dyDescent="0.2">
      <c r="B16" s="318" t="s">
        <v>318</v>
      </c>
      <c r="C16" s="191" t="s">
        <v>215</v>
      </c>
      <c r="D16" s="292">
        <v>0</v>
      </c>
      <c r="E16" s="292">
        <v>0</v>
      </c>
      <c r="F16" s="294">
        <f t="shared" si="0"/>
        <v>0</v>
      </c>
      <c r="G16" s="235">
        <v>0</v>
      </c>
      <c r="H16" s="235">
        <v>0</v>
      </c>
      <c r="I16" s="234">
        <f t="shared" si="1"/>
        <v>0</v>
      </c>
    </row>
    <row r="17" spans="2:9" x14ac:dyDescent="0.2">
      <c r="B17" s="318" t="s">
        <v>318</v>
      </c>
      <c r="C17" s="191" t="s">
        <v>93</v>
      </c>
      <c r="D17" s="292">
        <v>0</v>
      </c>
      <c r="E17" s="292">
        <v>0</v>
      </c>
      <c r="F17" s="294">
        <f t="shared" si="0"/>
        <v>0</v>
      </c>
      <c r="G17" s="235">
        <v>0</v>
      </c>
      <c r="H17" s="235">
        <v>0</v>
      </c>
      <c r="I17" s="234">
        <f t="shared" si="1"/>
        <v>0</v>
      </c>
    </row>
    <row r="18" spans="2:9" x14ac:dyDescent="0.2">
      <c r="B18" s="318" t="s">
        <v>318</v>
      </c>
      <c r="C18" s="191" t="s">
        <v>94</v>
      </c>
      <c r="D18" s="292">
        <v>0</v>
      </c>
      <c r="E18" s="292">
        <v>0</v>
      </c>
      <c r="F18" s="294">
        <f t="shared" si="0"/>
        <v>0</v>
      </c>
      <c r="G18" s="235">
        <v>0</v>
      </c>
      <c r="H18" s="235">
        <v>0</v>
      </c>
      <c r="I18" s="234">
        <f t="shared" si="1"/>
        <v>0</v>
      </c>
    </row>
    <row r="19" spans="2:9" x14ac:dyDescent="0.2">
      <c r="B19" s="318" t="s">
        <v>318</v>
      </c>
      <c r="C19" s="191" t="s">
        <v>50</v>
      </c>
      <c r="D19" s="292">
        <v>0</v>
      </c>
      <c r="E19" s="292">
        <v>0</v>
      </c>
      <c r="F19" s="294">
        <f t="shared" si="0"/>
        <v>0</v>
      </c>
      <c r="G19" s="235">
        <v>0</v>
      </c>
      <c r="H19" s="235">
        <v>0</v>
      </c>
      <c r="I19" s="234">
        <f t="shared" si="1"/>
        <v>0</v>
      </c>
    </row>
    <row r="20" spans="2:9" x14ac:dyDescent="0.2">
      <c r="B20" s="318" t="s">
        <v>318</v>
      </c>
      <c r="C20" s="191" t="s">
        <v>51</v>
      </c>
      <c r="D20" s="294">
        <f>'2.2 Revenue contributions '!C15</f>
        <v>0</v>
      </c>
      <c r="E20" s="294">
        <f>'2.2 Revenue contributions '!D15</f>
        <v>0</v>
      </c>
      <c r="F20" s="294">
        <f>'2.2 Revenue contributions '!E15</f>
        <v>0</v>
      </c>
      <c r="G20" s="235">
        <v>0</v>
      </c>
      <c r="H20" s="235">
        <v>0</v>
      </c>
      <c r="I20" s="234">
        <f>SUM(G20:H20)</f>
        <v>0</v>
      </c>
    </row>
    <row r="21" spans="2:9" x14ac:dyDescent="0.2">
      <c r="B21" s="318" t="s">
        <v>318</v>
      </c>
      <c r="C21" s="191" t="s">
        <v>21</v>
      </c>
      <c r="D21" s="292">
        <v>0</v>
      </c>
      <c r="E21" s="292">
        <v>0</v>
      </c>
      <c r="F21" s="294">
        <f>SUM(D21:E21)</f>
        <v>0</v>
      </c>
      <c r="G21" s="235">
        <v>0</v>
      </c>
      <c r="H21" s="235">
        <v>0</v>
      </c>
      <c r="I21" s="234">
        <f>SUM(G21:H21)</f>
        <v>0</v>
      </c>
    </row>
    <row r="22" spans="2:9" x14ac:dyDescent="0.2">
      <c r="B22" s="318" t="s">
        <v>318</v>
      </c>
      <c r="C22" s="191" t="s">
        <v>53</v>
      </c>
      <c r="D22" s="292">
        <v>0</v>
      </c>
      <c r="E22" s="292">
        <v>0</v>
      </c>
      <c r="F22" s="294">
        <f>SUM(D22:E22)</f>
        <v>0</v>
      </c>
      <c r="G22" s="235">
        <v>0</v>
      </c>
      <c r="H22" s="235">
        <v>0</v>
      </c>
      <c r="I22" s="234">
        <f>SUM(G22:H22)</f>
        <v>0</v>
      </c>
    </row>
    <row r="23" spans="2:9" x14ac:dyDescent="0.2">
      <c r="B23" s="122"/>
      <c r="C23" s="192" t="s">
        <v>52</v>
      </c>
      <c r="D23" s="293">
        <f t="shared" ref="D23:I23" si="2">SUM(D11:D22)</f>
        <v>5372786.4107890883</v>
      </c>
      <c r="E23" s="293">
        <f t="shared" si="2"/>
        <v>2187931</v>
      </c>
      <c r="F23" s="293">
        <f t="shared" si="2"/>
        <v>7560717.4107890883</v>
      </c>
      <c r="G23" s="236">
        <f t="shared" si="2"/>
        <v>0</v>
      </c>
      <c r="H23" s="236">
        <f t="shared" si="2"/>
        <v>0</v>
      </c>
      <c r="I23" s="236">
        <f t="shared" si="2"/>
        <v>0</v>
      </c>
    </row>
    <row r="24" spans="2:9" x14ac:dyDescent="0.2">
      <c r="B24" s="45"/>
    </row>
  </sheetData>
  <mergeCells count="4">
    <mergeCell ref="B1:C1"/>
    <mergeCell ref="B5:D5"/>
    <mergeCell ref="D7:F7"/>
    <mergeCell ref="G7:I7"/>
  </mergeCells>
  <pageMargins left="0.75" right="0.75" top="1" bottom="1" header="0.5" footer="0.5"/>
  <pageSetup paperSize="9" scale="60" orientation="landscape" verticalDpi="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J27"/>
  <sheetViews>
    <sheetView zoomScale="80" zoomScaleNormal="80" zoomScaleSheetLayoutView="80" workbookViewId="0"/>
  </sheetViews>
  <sheetFormatPr defaultRowHeight="12.75" x14ac:dyDescent="0.2"/>
  <cols>
    <col min="1" max="1" width="12" style="22" customWidth="1"/>
    <col min="2" max="2" width="37.5703125" style="22" customWidth="1"/>
    <col min="3" max="3" width="42.85546875" style="22" customWidth="1"/>
    <col min="4" max="5" width="27.28515625" style="22" customWidth="1"/>
    <col min="6" max="6" width="5.85546875" style="22" customWidth="1"/>
    <col min="7" max="7" width="6.7109375" style="22" customWidth="1"/>
    <col min="8" max="10" width="19.85546875" style="22" customWidth="1"/>
    <col min="11" max="11" width="18.28515625" style="22" customWidth="1"/>
    <col min="12" max="16384" width="9.140625" style="22"/>
  </cols>
  <sheetData>
    <row r="1" spans="2:10" ht="20.25" x14ac:dyDescent="0.3">
      <c r="B1" s="23" t="s">
        <v>235</v>
      </c>
      <c r="C1" s="21"/>
      <c r="D1" s="21"/>
      <c r="E1" s="21"/>
      <c r="F1" s="21"/>
      <c r="G1" s="21"/>
      <c r="H1" s="21"/>
      <c r="I1" s="21"/>
      <c r="J1" s="21"/>
    </row>
    <row r="2" spans="2:10" ht="15.75" customHeight="1" x14ac:dyDescent="0.25">
      <c r="B2" s="54" t="str">
        <f>Tradingname</f>
        <v>APA OPERATIONS PTY LIMITED</v>
      </c>
      <c r="C2" s="55"/>
    </row>
    <row r="3" spans="2:10" ht="18.75" customHeight="1" x14ac:dyDescent="0.45">
      <c r="B3" s="56" t="s">
        <v>408</v>
      </c>
      <c r="C3" s="57" t="str">
        <f>TEXT(Yearending,"dd/mm/yyyy")</f>
        <v>30/06/2019</v>
      </c>
      <c r="F3" s="48"/>
    </row>
    <row r="4" spans="2:10" ht="20.25" x14ac:dyDescent="0.3">
      <c r="B4" s="20"/>
    </row>
    <row r="5" spans="2:10" ht="15.75" x14ac:dyDescent="0.25">
      <c r="B5" s="32" t="s">
        <v>226</v>
      </c>
    </row>
    <row r="6" spans="2:10" x14ac:dyDescent="0.2">
      <c r="B6" s="24"/>
      <c r="C6" s="27"/>
      <c r="D6" s="27"/>
      <c r="E6" s="27"/>
      <c r="F6" s="27"/>
      <c r="G6" s="28"/>
      <c r="H6" s="33"/>
      <c r="I6" s="29"/>
      <c r="J6" s="29"/>
    </row>
    <row r="7" spans="2:10" ht="39" customHeight="1" x14ac:dyDescent="0.2">
      <c r="B7" s="111" t="s">
        <v>20</v>
      </c>
      <c r="C7" s="106" t="s">
        <v>63</v>
      </c>
      <c r="D7" s="106" t="s">
        <v>64</v>
      </c>
      <c r="E7" s="106" t="s">
        <v>26</v>
      </c>
    </row>
    <row r="8" spans="2:10" ht="13.5" customHeight="1" x14ac:dyDescent="0.2">
      <c r="B8" s="99"/>
      <c r="C8" s="108" t="s">
        <v>222</v>
      </c>
      <c r="D8" s="108" t="s">
        <v>222</v>
      </c>
      <c r="E8" s="108" t="s">
        <v>222</v>
      </c>
    </row>
    <row r="9" spans="2:10" ht="13.5" customHeight="1" x14ac:dyDescent="0.2">
      <c r="B9" s="239" t="s">
        <v>456</v>
      </c>
      <c r="C9" s="304">
        <v>0</v>
      </c>
      <c r="D9" s="304">
        <v>0</v>
      </c>
      <c r="E9" s="304">
        <v>0</v>
      </c>
    </row>
    <row r="10" spans="2:10" ht="13.5" customHeight="1" x14ac:dyDescent="0.2">
      <c r="B10" s="239">
        <v>0</v>
      </c>
      <c r="C10" s="239">
        <v>0</v>
      </c>
      <c r="D10" s="239">
        <v>0</v>
      </c>
      <c r="E10" s="239">
        <v>0</v>
      </c>
    </row>
    <row r="11" spans="2:10" ht="13.5" customHeight="1" x14ac:dyDescent="0.2">
      <c r="B11" s="239"/>
      <c r="C11" s="240"/>
      <c r="D11" s="240"/>
      <c r="E11" s="240"/>
    </row>
    <row r="12" spans="2:10" ht="13.5" customHeight="1" x14ac:dyDescent="0.2">
      <c r="B12" s="239"/>
      <c r="C12" s="240"/>
      <c r="D12" s="240"/>
      <c r="E12" s="240"/>
    </row>
    <row r="13" spans="2:10" ht="13.5" customHeight="1" x14ac:dyDescent="0.2">
      <c r="B13" s="239"/>
      <c r="C13" s="240"/>
      <c r="D13" s="240"/>
      <c r="E13" s="240"/>
    </row>
    <row r="14" spans="2:10" ht="13.5" customHeight="1" x14ac:dyDescent="0.2">
      <c r="B14" s="239"/>
      <c r="C14" s="240"/>
      <c r="D14" s="240"/>
      <c r="E14" s="240"/>
    </row>
    <row r="15" spans="2:10" x14ac:dyDescent="0.2">
      <c r="B15" s="110" t="s">
        <v>26</v>
      </c>
      <c r="C15" s="47">
        <f>SUM(C9:C14)</f>
        <v>0</v>
      </c>
      <c r="D15" s="47">
        <f>SUM(D9:D14)</f>
        <v>0</v>
      </c>
      <c r="E15" s="47">
        <f>SUM(E9:E14)</f>
        <v>0</v>
      </c>
    </row>
    <row r="17" spans="2:6" ht="15.75" x14ac:dyDescent="0.25">
      <c r="B17" s="32" t="s">
        <v>227</v>
      </c>
    </row>
    <row r="18" spans="2:6" ht="19.5" customHeight="1" x14ac:dyDescent="0.2">
      <c r="B18" s="24"/>
      <c r="C18" s="27"/>
      <c r="D18" s="27"/>
      <c r="E18" s="27"/>
      <c r="F18" s="27"/>
    </row>
    <row r="19" spans="2:6" ht="24.75" customHeight="1" x14ac:dyDescent="0.2">
      <c r="B19" s="99" t="s">
        <v>158</v>
      </c>
      <c r="C19" s="112" t="s">
        <v>20</v>
      </c>
      <c r="D19" s="106" t="s">
        <v>26</v>
      </c>
    </row>
    <row r="20" spans="2:6" x14ac:dyDescent="0.2">
      <c r="B20" s="99"/>
      <c r="C20" s="108"/>
      <c r="D20" s="108" t="s">
        <v>222</v>
      </c>
    </row>
    <row r="21" spans="2:6" x14ac:dyDescent="0.2">
      <c r="B21" s="239">
        <v>0</v>
      </c>
      <c r="C21" s="239">
        <v>0</v>
      </c>
      <c r="D21" s="239">
        <v>0</v>
      </c>
    </row>
    <row r="22" spans="2:6" x14ac:dyDescent="0.2">
      <c r="B22" s="239">
        <v>0</v>
      </c>
      <c r="C22" s="239">
        <v>0</v>
      </c>
      <c r="D22" s="239">
        <v>0</v>
      </c>
    </row>
    <row r="23" spans="2:6" x14ac:dyDescent="0.2">
      <c r="B23" s="239">
        <v>0</v>
      </c>
      <c r="C23" s="239">
        <v>0</v>
      </c>
      <c r="D23" s="239">
        <v>0</v>
      </c>
    </row>
    <row r="24" spans="2:6" x14ac:dyDescent="0.2">
      <c r="B24" s="239">
        <v>0</v>
      </c>
      <c r="C24" s="239">
        <v>0</v>
      </c>
      <c r="D24" s="239">
        <v>0</v>
      </c>
    </row>
    <row r="25" spans="2:6" x14ac:dyDescent="0.2">
      <c r="B25" s="239">
        <v>0</v>
      </c>
      <c r="C25" s="239">
        <v>0</v>
      </c>
      <c r="D25" s="239">
        <v>0</v>
      </c>
    </row>
    <row r="26" spans="2:6" x14ac:dyDescent="0.2">
      <c r="B26" s="239">
        <v>0</v>
      </c>
      <c r="C26" s="239">
        <v>0</v>
      </c>
      <c r="D26" s="239">
        <v>0</v>
      </c>
    </row>
    <row r="27" spans="2:6" x14ac:dyDescent="0.2">
      <c r="B27" s="400" t="s">
        <v>157</v>
      </c>
      <c r="C27" s="401"/>
      <c r="D27" s="47">
        <f>SUM(D21:D26)</f>
        <v>0</v>
      </c>
    </row>
  </sheetData>
  <mergeCells count="1">
    <mergeCell ref="B27:C27"/>
  </mergeCells>
  <pageMargins left="0.75" right="0.75" top="1" bottom="1" header="0.5" footer="0.5"/>
  <pageSetup paperSize="9" scale="86" orientation="landscape" r:id="rId1"/>
  <headerFooter alignWithMargins="0"/>
  <colBreaks count="1" manualBreakCount="1">
    <brk id="7" max="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H36"/>
  <sheetViews>
    <sheetView zoomScale="80" zoomScaleNormal="80" zoomScaleSheetLayoutView="80" workbookViewId="0"/>
  </sheetViews>
  <sheetFormatPr defaultRowHeight="12.75" x14ac:dyDescent="0.2"/>
  <cols>
    <col min="1" max="1" width="12.42578125" style="37" customWidth="1"/>
    <col min="2" max="2" width="27.7109375" style="37" customWidth="1"/>
    <col min="3" max="3" width="42.28515625" style="37" customWidth="1"/>
    <col min="4" max="4" width="26.85546875" style="37" customWidth="1"/>
    <col min="5" max="5" width="22.5703125" style="37" customWidth="1"/>
    <col min="6" max="6" width="20.5703125" style="37" customWidth="1"/>
    <col min="7" max="8" width="22.5703125" style="37" customWidth="1"/>
    <col min="9" max="9" width="9.42578125" style="37" customWidth="1"/>
    <col min="10" max="10" width="25.140625" style="37" customWidth="1"/>
    <col min="11" max="16384" width="9.140625" style="37"/>
  </cols>
  <sheetData>
    <row r="1" spans="2:8" ht="20.25" x14ac:dyDescent="0.3">
      <c r="B1" s="402" t="s">
        <v>230</v>
      </c>
      <c r="C1" s="402"/>
      <c r="D1" s="21"/>
      <c r="E1" s="21"/>
      <c r="F1" s="21"/>
      <c r="G1" s="21"/>
      <c r="H1" s="21"/>
    </row>
    <row r="2" spans="2:8" ht="17.25" customHeight="1" x14ac:dyDescent="0.3">
      <c r="B2" s="54" t="str">
        <f>Tradingname</f>
        <v>APA OPERATIONS PTY LIMITED</v>
      </c>
      <c r="C2" s="55"/>
      <c r="D2" s="38"/>
      <c r="E2" s="38"/>
      <c r="G2" s="38"/>
      <c r="H2" s="38"/>
    </row>
    <row r="3" spans="2:8" ht="17.25" customHeight="1" x14ac:dyDescent="0.25">
      <c r="B3" s="56" t="s">
        <v>408</v>
      </c>
      <c r="C3" s="57" t="str">
        <f>TEXT(Yearending,"dd/mm/yyyy")</f>
        <v>30/06/2019</v>
      </c>
    </row>
    <row r="4" spans="2:8" ht="14.25" customHeight="1" x14ac:dyDescent="0.3">
      <c r="B4" s="20"/>
    </row>
    <row r="5" spans="2:8" ht="15.75" x14ac:dyDescent="0.25">
      <c r="B5" s="41" t="s">
        <v>231</v>
      </c>
      <c r="C5" s="39"/>
      <c r="D5" s="39"/>
      <c r="E5" s="39"/>
      <c r="F5" s="40"/>
      <c r="G5" s="39"/>
      <c r="H5" s="39"/>
    </row>
    <row r="6" spans="2:8" ht="15.75" x14ac:dyDescent="0.25">
      <c r="B6" s="41"/>
      <c r="C6" s="39"/>
      <c r="D6" s="39"/>
      <c r="E6" s="39"/>
      <c r="F6" s="40"/>
      <c r="G6" s="39"/>
      <c r="H6" s="39"/>
    </row>
    <row r="7" spans="2:8" ht="40.5" customHeight="1" x14ac:dyDescent="0.2">
      <c r="B7" s="113" t="s">
        <v>267</v>
      </c>
      <c r="C7" s="113" t="s">
        <v>228</v>
      </c>
      <c r="D7" s="114" t="s">
        <v>260</v>
      </c>
      <c r="E7" s="114" t="s">
        <v>262</v>
      </c>
      <c r="F7" s="114" t="s">
        <v>80</v>
      </c>
      <c r="G7" s="114" t="s">
        <v>104</v>
      </c>
      <c r="H7" s="114" t="s">
        <v>105</v>
      </c>
    </row>
    <row r="8" spans="2:8" x14ac:dyDescent="0.2">
      <c r="B8" s="115"/>
      <c r="C8" s="113" t="s">
        <v>229</v>
      </c>
      <c r="D8" s="116" t="s">
        <v>222</v>
      </c>
      <c r="E8" s="116" t="s">
        <v>222</v>
      </c>
      <c r="F8" s="116"/>
      <c r="G8" s="116" t="s">
        <v>222</v>
      </c>
      <c r="H8" s="116" t="s">
        <v>222</v>
      </c>
    </row>
    <row r="9" spans="2:8" x14ac:dyDescent="0.2">
      <c r="B9" s="241">
        <v>0</v>
      </c>
      <c r="C9" s="241">
        <v>0</v>
      </c>
      <c r="D9" s="241">
        <v>0</v>
      </c>
      <c r="E9" s="241">
        <v>0</v>
      </c>
      <c r="F9" s="241">
        <v>0</v>
      </c>
      <c r="G9" s="294">
        <f t="shared" ref="G9:G35" si="0">D9*F9</f>
        <v>0</v>
      </c>
      <c r="H9" s="294">
        <f>E9*F9</f>
        <v>0</v>
      </c>
    </row>
    <row r="10" spans="2:8" x14ac:dyDescent="0.2">
      <c r="B10" s="241">
        <v>0</v>
      </c>
      <c r="C10" s="241">
        <v>0</v>
      </c>
      <c r="D10" s="241">
        <v>0</v>
      </c>
      <c r="E10" s="241">
        <v>0</v>
      </c>
      <c r="F10" s="241">
        <v>0</v>
      </c>
      <c r="G10" s="294">
        <f t="shared" si="0"/>
        <v>0</v>
      </c>
      <c r="H10" s="294">
        <f t="shared" ref="H10:H35" si="1">E10*F10</f>
        <v>0</v>
      </c>
    </row>
    <row r="11" spans="2:8" x14ac:dyDescent="0.2">
      <c r="B11" s="241">
        <v>0</v>
      </c>
      <c r="C11" s="241">
        <v>0</v>
      </c>
      <c r="D11" s="241">
        <v>0</v>
      </c>
      <c r="E11" s="241">
        <v>0</v>
      </c>
      <c r="F11" s="241">
        <v>0</v>
      </c>
      <c r="G11" s="294">
        <f t="shared" si="0"/>
        <v>0</v>
      </c>
      <c r="H11" s="294">
        <f t="shared" si="1"/>
        <v>0</v>
      </c>
    </row>
    <row r="12" spans="2:8" x14ac:dyDescent="0.2">
      <c r="B12" s="241">
        <v>0</v>
      </c>
      <c r="C12" s="241">
        <v>0</v>
      </c>
      <c r="D12" s="241">
        <v>0</v>
      </c>
      <c r="E12" s="241">
        <v>0</v>
      </c>
      <c r="F12" s="241">
        <v>0</v>
      </c>
      <c r="G12" s="294">
        <f t="shared" si="0"/>
        <v>0</v>
      </c>
      <c r="H12" s="294">
        <f t="shared" si="1"/>
        <v>0</v>
      </c>
    </row>
    <row r="13" spans="2:8" x14ac:dyDescent="0.2">
      <c r="B13" s="241">
        <v>0</v>
      </c>
      <c r="C13" s="241">
        <v>0</v>
      </c>
      <c r="D13" s="241">
        <v>0</v>
      </c>
      <c r="E13" s="241">
        <v>0</v>
      </c>
      <c r="F13" s="241">
        <v>0</v>
      </c>
      <c r="G13" s="294">
        <f t="shared" si="0"/>
        <v>0</v>
      </c>
      <c r="H13" s="294">
        <f t="shared" si="1"/>
        <v>0</v>
      </c>
    </row>
    <row r="14" spans="2:8" x14ac:dyDescent="0.2">
      <c r="B14" s="241">
        <v>0</v>
      </c>
      <c r="C14" s="241">
        <v>0</v>
      </c>
      <c r="D14" s="241">
        <v>0</v>
      </c>
      <c r="E14" s="241">
        <v>0</v>
      </c>
      <c r="F14" s="241">
        <v>0</v>
      </c>
      <c r="G14" s="294">
        <f t="shared" si="0"/>
        <v>0</v>
      </c>
      <c r="H14" s="294">
        <f t="shared" si="1"/>
        <v>0</v>
      </c>
    </row>
    <row r="15" spans="2:8" x14ac:dyDescent="0.2">
      <c r="B15" s="241">
        <v>0</v>
      </c>
      <c r="C15" s="241">
        <v>0</v>
      </c>
      <c r="D15" s="241">
        <v>0</v>
      </c>
      <c r="E15" s="241">
        <v>0</v>
      </c>
      <c r="F15" s="241">
        <v>0</v>
      </c>
      <c r="G15" s="294">
        <f t="shared" si="0"/>
        <v>0</v>
      </c>
      <c r="H15" s="294">
        <f t="shared" si="1"/>
        <v>0</v>
      </c>
    </row>
    <row r="16" spans="2:8" x14ac:dyDescent="0.2">
      <c r="B16" s="241">
        <v>0</v>
      </c>
      <c r="C16" s="241">
        <v>0</v>
      </c>
      <c r="D16" s="241">
        <v>0</v>
      </c>
      <c r="E16" s="241">
        <v>0</v>
      </c>
      <c r="F16" s="241">
        <v>0</v>
      </c>
      <c r="G16" s="294">
        <f t="shared" si="0"/>
        <v>0</v>
      </c>
      <c r="H16" s="294">
        <f t="shared" si="1"/>
        <v>0</v>
      </c>
    </row>
    <row r="17" spans="2:8" x14ac:dyDescent="0.2">
      <c r="B17" s="241">
        <v>0</v>
      </c>
      <c r="C17" s="241">
        <v>0</v>
      </c>
      <c r="D17" s="241">
        <v>0</v>
      </c>
      <c r="E17" s="241">
        <v>0</v>
      </c>
      <c r="F17" s="241">
        <v>0</v>
      </c>
      <c r="G17" s="294">
        <f t="shared" si="0"/>
        <v>0</v>
      </c>
      <c r="H17" s="294">
        <f t="shared" si="1"/>
        <v>0</v>
      </c>
    </row>
    <row r="18" spans="2:8" x14ac:dyDescent="0.2">
      <c r="B18" s="241">
        <v>0</v>
      </c>
      <c r="C18" s="241">
        <v>0</v>
      </c>
      <c r="D18" s="241">
        <v>0</v>
      </c>
      <c r="E18" s="241">
        <v>0</v>
      </c>
      <c r="F18" s="241">
        <v>0</v>
      </c>
      <c r="G18" s="294">
        <f t="shared" si="0"/>
        <v>0</v>
      </c>
      <c r="H18" s="294">
        <f t="shared" si="1"/>
        <v>0</v>
      </c>
    </row>
    <row r="19" spans="2:8" x14ac:dyDescent="0.2">
      <c r="B19" s="241">
        <v>0</v>
      </c>
      <c r="C19" s="241">
        <v>0</v>
      </c>
      <c r="D19" s="241">
        <v>0</v>
      </c>
      <c r="E19" s="241">
        <v>0</v>
      </c>
      <c r="F19" s="241">
        <v>0</v>
      </c>
      <c r="G19" s="294">
        <f t="shared" si="0"/>
        <v>0</v>
      </c>
      <c r="H19" s="294">
        <f t="shared" si="1"/>
        <v>0</v>
      </c>
    </row>
    <row r="20" spans="2:8" x14ac:dyDescent="0.2">
      <c r="B20" s="241">
        <v>0</v>
      </c>
      <c r="C20" s="241">
        <v>0</v>
      </c>
      <c r="D20" s="241">
        <v>0</v>
      </c>
      <c r="E20" s="241">
        <v>0</v>
      </c>
      <c r="F20" s="241">
        <v>0</v>
      </c>
      <c r="G20" s="294">
        <f t="shared" si="0"/>
        <v>0</v>
      </c>
      <c r="H20" s="294">
        <f t="shared" si="1"/>
        <v>0</v>
      </c>
    </row>
    <row r="21" spans="2:8" x14ac:dyDescent="0.2">
      <c r="B21" s="241">
        <v>0</v>
      </c>
      <c r="C21" s="241">
        <v>0</v>
      </c>
      <c r="D21" s="241">
        <v>0</v>
      </c>
      <c r="E21" s="241">
        <v>0</v>
      </c>
      <c r="F21" s="241">
        <v>0</v>
      </c>
      <c r="G21" s="294">
        <f t="shared" si="0"/>
        <v>0</v>
      </c>
      <c r="H21" s="294">
        <f t="shared" si="1"/>
        <v>0</v>
      </c>
    </row>
    <row r="22" spans="2:8" x14ac:dyDescent="0.2">
      <c r="B22" s="241">
        <v>0</v>
      </c>
      <c r="C22" s="241">
        <v>0</v>
      </c>
      <c r="D22" s="241">
        <v>0</v>
      </c>
      <c r="E22" s="241">
        <v>0</v>
      </c>
      <c r="F22" s="241">
        <v>0</v>
      </c>
      <c r="G22" s="294">
        <f t="shared" si="0"/>
        <v>0</v>
      </c>
      <c r="H22" s="294">
        <f t="shared" si="1"/>
        <v>0</v>
      </c>
    </row>
    <row r="23" spans="2:8" x14ac:dyDescent="0.2">
      <c r="B23" s="241">
        <v>0</v>
      </c>
      <c r="C23" s="241">
        <v>0</v>
      </c>
      <c r="D23" s="241">
        <v>0</v>
      </c>
      <c r="E23" s="241">
        <v>0</v>
      </c>
      <c r="F23" s="241">
        <v>0</v>
      </c>
      <c r="G23" s="294">
        <f t="shared" si="0"/>
        <v>0</v>
      </c>
      <c r="H23" s="294">
        <f t="shared" si="1"/>
        <v>0</v>
      </c>
    </row>
    <row r="24" spans="2:8" x14ac:dyDescent="0.2">
      <c r="B24" s="241">
        <v>0</v>
      </c>
      <c r="C24" s="241">
        <v>0</v>
      </c>
      <c r="D24" s="241">
        <v>0</v>
      </c>
      <c r="E24" s="241">
        <v>0</v>
      </c>
      <c r="F24" s="241">
        <v>0</v>
      </c>
      <c r="G24" s="294">
        <f t="shared" si="0"/>
        <v>0</v>
      </c>
      <c r="H24" s="294">
        <f t="shared" si="1"/>
        <v>0</v>
      </c>
    </row>
    <row r="25" spans="2:8" x14ac:dyDescent="0.2">
      <c r="B25" s="241">
        <v>0</v>
      </c>
      <c r="C25" s="241">
        <v>0</v>
      </c>
      <c r="D25" s="241">
        <v>0</v>
      </c>
      <c r="E25" s="241">
        <v>0</v>
      </c>
      <c r="F25" s="241">
        <v>0</v>
      </c>
      <c r="G25" s="294">
        <f t="shared" si="0"/>
        <v>0</v>
      </c>
      <c r="H25" s="294">
        <f t="shared" si="1"/>
        <v>0</v>
      </c>
    </row>
    <row r="26" spans="2:8" x14ac:dyDescent="0.2">
      <c r="B26" s="241">
        <v>0</v>
      </c>
      <c r="C26" s="241">
        <v>0</v>
      </c>
      <c r="D26" s="241">
        <v>0</v>
      </c>
      <c r="E26" s="241">
        <v>0</v>
      </c>
      <c r="F26" s="241">
        <v>0</v>
      </c>
      <c r="G26" s="294">
        <f t="shared" si="0"/>
        <v>0</v>
      </c>
      <c r="H26" s="294">
        <f t="shared" si="1"/>
        <v>0</v>
      </c>
    </row>
    <row r="27" spans="2:8" x14ac:dyDescent="0.2">
      <c r="B27" s="241">
        <v>0</v>
      </c>
      <c r="C27" s="241">
        <v>0</v>
      </c>
      <c r="D27" s="241">
        <v>0</v>
      </c>
      <c r="E27" s="241">
        <v>0</v>
      </c>
      <c r="F27" s="241">
        <v>0</v>
      </c>
      <c r="G27" s="294">
        <f t="shared" si="0"/>
        <v>0</v>
      </c>
      <c r="H27" s="294">
        <f t="shared" si="1"/>
        <v>0</v>
      </c>
    </row>
    <row r="28" spans="2:8" x14ac:dyDescent="0.2">
      <c r="B28" s="241">
        <v>0</v>
      </c>
      <c r="C28" s="241">
        <v>0</v>
      </c>
      <c r="D28" s="241">
        <v>0</v>
      </c>
      <c r="E28" s="241">
        <v>0</v>
      </c>
      <c r="F28" s="241">
        <v>0</v>
      </c>
      <c r="G28" s="294">
        <f t="shared" si="0"/>
        <v>0</v>
      </c>
      <c r="H28" s="294">
        <f t="shared" si="1"/>
        <v>0</v>
      </c>
    </row>
    <row r="29" spans="2:8" x14ac:dyDescent="0.2">
      <c r="B29" s="241">
        <v>0</v>
      </c>
      <c r="C29" s="241">
        <v>0</v>
      </c>
      <c r="D29" s="241">
        <v>0</v>
      </c>
      <c r="E29" s="241">
        <v>0</v>
      </c>
      <c r="F29" s="241">
        <v>0</v>
      </c>
      <c r="G29" s="294">
        <f t="shared" si="0"/>
        <v>0</v>
      </c>
      <c r="H29" s="294">
        <f t="shared" si="1"/>
        <v>0</v>
      </c>
    </row>
    <row r="30" spans="2:8" x14ac:dyDescent="0.2">
      <c r="B30" s="241">
        <v>0</v>
      </c>
      <c r="C30" s="241">
        <v>0</v>
      </c>
      <c r="D30" s="241">
        <v>0</v>
      </c>
      <c r="E30" s="241">
        <v>0</v>
      </c>
      <c r="F30" s="241">
        <v>0</v>
      </c>
      <c r="G30" s="294">
        <f t="shared" si="0"/>
        <v>0</v>
      </c>
      <c r="H30" s="294">
        <f t="shared" si="1"/>
        <v>0</v>
      </c>
    </row>
    <row r="31" spans="2:8" x14ac:dyDescent="0.2">
      <c r="B31" s="241">
        <v>0</v>
      </c>
      <c r="C31" s="241">
        <v>0</v>
      </c>
      <c r="D31" s="241">
        <v>0</v>
      </c>
      <c r="E31" s="241">
        <v>0</v>
      </c>
      <c r="F31" s="241">
        <v>0</v>
      </c>
      <c r="G31" s="294">
        <f t="shared" si="0"/>
        <v>0</v>
      </c>
      <c r="H31" s="294">
        <f t="shared" si="1"/>
        <v>0</v>
      </c>
    </row>
    <row r="32" spans="2:8" x14ac:dyDescent="0.2">
      <c r="B32" s="241">
        <v>0</v>
      </c>
      <c r="C32" s="241">
        <v>0</v>
      </c>
      <c r="D32" s="241">
        <v>0</v>
      </c>
      <c r="E32" s="241">
        <v>0</v>
      </c>
      <c r="F32" s="241">
        <v>0</v>
      </c>
      <c r="G32" s="294">
        <f t="shared" si="0"/>
        <v>0</v>
      </c>
      <c r="H32" s="294">
        <f t="shared" si="1"/>
        <v>0</v>
      </c>
    </row>
    <row r="33" spans="2:8" x14ac:dyDescent="0.2">
      <c r="B33" s="241">
        <v>0</v>
      </c>
      <c r="C33" s="241">
        <v>0</v>
      </c>
      <c r="D33" s="241">
        <v>0</v>
      </c>
      <c r="E33" s="241">
        <v>0</v>
      </c>
      <c r="F33" s="241">
        <v>0</v>
      </c>
      <c r="G33" s="294">
        <f t="shared" si="0"/>
        <v>0</v>
      </c>
      <c r="H33" s="294">
        <f t="shared" si="1"/>
        <v>0</v>
      </c>
    </row>
    <row r="34" spans="2:8" x14ac:dyDescent="0.2">
      <c r="B34" s="241">
        <v>0</v>
      </c>
      <c r="C34" s="241">
        <v>0</v>
      </c>
      <c r="D34" s="241">
        <v>0</v>
      </c>
      <c r="E34" s="241">
        <v>0</v>
      </c>
      <c r="F34" s="241">
        <v>0</v>
      </c>
      <c r="G34" s="294">
        <f t="shared" si="0"/>
        <v>0</v>
      </c>
      <c r="H34" s="294">
        <f t="shared" si="1"/>
        <v>0</v>
      </c>
    </row>
    <row r="35" spans="2:8" x14ac:dyDescent="0.2">
      <c r="B35" s="241">
        <v>0</v>
      </c>
      <c r="C35" s="241">
        <v>0</v>
      </c>
      <c r="D35" s="241">
        <v>0</v>
      </c>
      <c r="E35" s="241">
        <v>0</v>
      </c>
      <c r="F35" s="241">
        <v>0</v>
      </c>
      <c r="G35" s="294">
        <f t="shared" si="0"/>
        <v>0</v>
      </c>
      <c r="H35" s="294">
        <f t="shared" si="1"/>
        <v>0</v>
      </c>
    </row>
    <row r="36" spans="2:8" x14ac:dyDescent="0.2">
      <c r="B36" s="242"/>
      <c r="C36" s="243" t="s">
        <v>26</v>
      </c>
      <c r="D36" s="294">
        <f>SUM(D9:D35)</f>
        <v>0</v>
      </c>
      <c r="E36" s="294">
        <f>SUM(E9:E35)</f>
        <v>0</v>
      </c>
      <c r="F36" s="293"/>
      <c r="G36" s="294">
        <f>SUM(G9:G35)</f>
        <v>0</v>
      </c>
      <c r="H36" s="294">
        <f>SUM(H9:H35)</f>
        <v>0</v>
      </c>
    </row>
  </sheetData>
  <mergeCells count="1">
    <mergeCell ref="B1:C1"/>
  </mergeCells>
  <pageMargins left="0.75" right="0.75" top="1" bottom="1" header="0.5" footer="0.5"/>
  <pageSetup paperSize="9" scale="6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pageSetUpPr fitToPage="1"/>
  </sheetPr>
  <dimension ref="B1:I36"/>
  <sheetViews>
    <sheetView zoomScale="80" zoomScaleNormal="80" zoomScaleSheetLayoutView="80" workbookViewId="0"/>
  </sheetViews>
  <sheetFormatPr defaultRowHeight="12.75" x14ac:dyDescent="0.2"/>
  <cols>
    <col min="1" max="1" width="11.28515625" style="37" customWidth="1"/>
    <col min="2" max="2" width="26.140625" style="37" customWidth="1"/>
    <col min="3" max="3" width="30" style="276" customWidth="1"/>
    <col min="4" max="4" width="26.7109375" style="37" customWidth="1"/>
    <col min="5" max="5" width="23.5703125" style="37" customWidth="1"/>
    <col min="6" max="6" width="22.5703125" style="37" customWidth="1"/>
    <col min="7" max="7" width="20.5703125" style="37" customWidth="1"/>
    <col min="8" max="9" width="22.5703125" style="37" customWidth="1"/>
    <col min="10" max="10" width="9.42578125" style="37" customWidth="1"/>
    <col min="11" max="11" width="25.140625" style="37" customWidth="1"/>
    <col min="12" max="16384" width="9.140625" style="37"/>
  </cols>
  <sheetData>
    <row r="1" spans="2:9" ht="20.25" x14ac:dyDescent="0.3">
      <c r="B1" s="402" t="s">
        <v>194</v>
      </c>
      <c r="C1" s="402"/>
      <c r="D1" s="21"/>
      <c r="E1" s="21"/>
      <c r="F1" s="21"/>
      <c r="G1" s="21"/>
      <c r="H1" s="21"/>
      <c r="I1" s="21"/>
    </row>
    <row r="2" spans="2:9" ht="16.5" customHeight="1" x14ac:dyDescent="0.3">
      <c r="B2" s="54" t="str">
        <f>Tradingname</f>
        <v>APA OPERATIONS PTY LIMITED</v>
      </c>
      <c r="C2" s="275"/>
      <c r="D2" s="38"/>
      <c r="E2" s="38"/>
      <c r="F2" s="38"/>
      <c r="H2" s="38"/>
      <c r="I2" s="38"/>
    </row>
    <row r="3" spans="2:9" ht="15" x14ac:dyDescent="0.25">
      <c r="B3" s="56" t="s">
        <v>408</v>
      </c>
      <c r="C3" s="57" t="str">
        <f>TEXT(Yearending,"dd/mm/yyyy")</f>
        <v>30/06/2019</v>
      </c>
    </row>
    <row r="4" spans="2:9" ht="20.25" x14ac:dyDescent="0.3">
      <c r="B4" s="20"/>
      <c r="E4" s="59"/>
    </row>
    <row r="5" spans="2:9" ht="15.75" x14ac:dyDescent="0.25">
      <c r="B5" s="41" t="s">
        <v>232</v>
      </c>
      <c r="C5" s="277"/>
      <c r="D5" s="39"/>
      <c r="E5" s="39"/>
      <c r="F5" s="39"/>
      <c r="G5" s="40"/>
      <c r="H5" s="39"/>
      <c r="I5" s="39"/>
    </row>
    <row r="6" spans="2:9" ht="15.75" x14ac:dyDescent="0.25">
      <c r="B6" s="41"/>
      <c r="C6" s="277"/>
      <c r="D6" s="39"/>
      <c r="E6" s="39"/>
      <c r="F6" s="39"/>
      <c r="G6" s="40"/>
      <c r="H6" s="39"/>
      <c r="I6" s="39"/>
    </row>
    <row r="7" spans="2:9" ht="40.5" customHeight="1" x14ac:dyDescent="0.2">
      <c r="B7" s="113" t="s">
        <v>267</v>
      </c>
      <c r="C7" s="113" t="s">
        <v>20</v>
      </c>
      <c r="D7" s="118" t="s">
        <v>81</v>
      </c>
      <c r="E7" s="114" t="s">
        <v>261</v>
      </c>
      <c r="F7" s="114" t="s">
        <v>263</v>
      </c>
      <c r="G7" s="114" t="s">
        <v>80</v>
      </c>
      <c r="H7" s="114" t="s">
        <v>104</v>
      </c>
      <c r="I7" s="114" t="s">
        <v>105</v>
      </c>
    </row>
    <row r="8" spans="2:9" x14ac:dyDescent="0.2">
      <c r="B8" s="115"/>
      <c r="C8" s="278" t="s">
        <v>233</v>
      </c>
      <c r="D8" s="119"/>
      <c r="E8" s="116" t="s">
        <v>222</v>
      </c>
      <c r="F8" s="116" t="s">
        <v>222</v>
      </c>
      <c r="G8" s="116"/>
      <c r="H8" s="116" t="s">
        <v>222</v>
      </c>
      <c r="I8" s="116" t="s">
        <v>222</v>
      </c>
    </row>
    <row r="9" spans="2:9" x14ac:dyDescent="0.2">
      <c r="B9" s="241">
        <v>0</v>
      </c>
      <c r="C9" s="279" t="s">
        <v>59</v>
      </c>
      <c r="D9" s="241">
        <v>0</v>
      </c>
      <c r="E9" s="307"/>
      <c r="F9" s="307"/>
      <c r="G9" s="245">
        <v>0</v>
      </c>
      <c r="H9" s="305">
        <f>E9*G9</f>
        <v>0</v>
      </c>
      <c r="I9" s="305">
        <f>F9*G9</f>
        <v>0</v>
      </c>
    </row>
    <row r="10" spans="2:9" ht="25.5" x14ac:dyDescent="0.2">
      <c r="B10" s="241">
        <v>0</v>
      </c>
      <c r="C10" s="279" t="s">
        <v>69</v>
      </c>
      <c r="D10" s="241">
        <v>0</v>
      </c>
      <c r="E10" s="307"/>
      <c r="F10" s="307"/>
      <c r="G10" s="245">
        <v>0</v>
      </c>
      <c r="H10" s="305">
        <f t="shared" ref="H10:H35" si="0">E10*G10</f>
        <v>0</v>
      </c>
      <c r="I10" s="305">
        <f t="shared" ref="I10:I35" si="1">F10*G10</f>
        <v>0</v>
      </c>
    </row>
    <row r="11" spans="2:9" x14ac:dyDescent="0.2">
      <c r="B11" s="241">
        <v>0</v>
      </c>
      <c r="C11" s="279" t="s">
        <v>60</v>
      </c>
      <c r="D11" s="241">
        <v>0</v>
      </c>
      <c r="E11" s="307"/>
      <c r="F11" s="307"/>
      <c r="G11" s="245">
        <v>0</v>
      </c>
      <c r="H11" s="305">
        <f t="shared" si="0"/>
        <v>0</v>
      </c>
      <c r="I11" s="305">
        <f t="shared" si="1"/>
        <v>0</v>
      </c>
    </row>
    <row r="12" spans="2:9" x14ac:dyDescent="0.2">
      <c r="B12" s="241">
        <v>0</v>
      </c>
      <c r="C12" s="279" t="s">
        <v>61</v>
      </c>
      <c r="D12" s="241">
        <v>0</v>
      </c>
      <c r="E12" s="307"/>
      <c r="F12" s="307"/>
      <c r="G12" s="245">
        <v>0</v>
      </c>
      <c r="H12" s="305">
        <f t="shared" si="0"/>
        <v>0</v>
      </c>
      <c r="I12" s="305">
        <f t="shared" si="1"/>
        <v>0</v>
      </c>
    </row>
    <row r="13" spans="2:9" x14ac:dyDescent="0.2">
      <c r="B13" s="241">
        <v>0</v>
      </c>
      <c r="C13" s="279" t="s">
        <v>70</v>
      </c>
      <c r="D13" s="241">
        <v>0</v>
      </c>
      <c r="E13" s="307"/>
      <c r="F13" s="307"/>
      <c r="G13" s="245">
        <v>0</v>
      </c>
      <c r="H13" s="305">
        <f t="shared" si="0"/>
        <v>0</v>
      </c>
      <c r="I13" s="305">
        <f t="shared" si="1"/>
        <v>0</v>
      </c>
    </row>
    <row r="14" spans="2:9" x14ac:dyDescent="0.2">
      <c r="B14" s="241">
        <v>0</v>
      </c>
      <c r="C14" s="279" t="s">
        <v>156</v>
      </c>
      <c r="D14" s="241">
        <v>0</v>
      </c>
      <c r="E14" s="307"/>
      <c r="F14" s="307"/>
      <c r="G14" s="245">
        <v>0</v>
      </c>
      <c r="H14" s="305">
        <f t="shared" si="0"/>
        <v>0</v>
      </c>
      <c r="I14" s="305">
        <f t="shared" si="1"/>
        <v>0</v>
      </c>
    </row>
    <row r="15" spans="2:9" ht="25.5" x14ac:dyDescent="0.2">
      <c r="B15" s="241">
        <v>0</v>
      </c>
      <c r="C15" s="279" t="s">
        <v>62</v>
      </c>
      <c r="D15" s="241">
        <v>0</v>
      </c>
      <c r="E15" s="307"/>
      <c r="F15" s="307"/>
      <c r="G15" s="245">
        <v>0</v>
      </c>
      <c r="H15" s="305">
        <f t="shared" si="0"/>
        <v>0</v>
      </c>
      <c r="I15" s="305">
        <f t="shared" si="1"/>
        <v>0</v>
      </c>
    </row>
    <row r="16" spans="2:9" ht="25.5" x14ac:dyDescent="0.2">
      <c r="B16" s="241">
        <v>0</v>
      </c>
      <c r="C16" s="279" t="s">
        <v>1</v>
      </c>
      <c r="D16" s="241">
        <v>0</v>
      </c>
      <c r="E16" s="307"/>
      <c r="F16" s="307"/>
      <c r="G16" s="245">
        <v>0</v>
      </c>
      <c r="H16" s="305">
        <f t="shared" si="0"/>
        <v>0</v>
      </c>
      <c r="I16" s="305">
        <f t="shared" si="1"/>
        <v>0</v>
      </c>
    </row>
    <row r="17" spans="2:9" x14ac:dyDescent="0.2">
      <c r="B17" s="241">
        <v>0</v>
      </c>
      <c r="C17" s="279" t="s">
        <v>218</v>
      </c>
      <c r="D17" s="241">
        <v>0</v>
      </c>
      <c r="E17" s="306">
        <f>SUM(E18:E35)</f>
        <v>-72348858</v>
      </c>
      <c r="F17" s="306">
        <f>SUM(F18:F35)</f>
        <v>0</v>
      </c>
      <c r="G17" s="246"/>
      <c r="H17" s="306">
        <f>SUM(H18:H35)</f>
        <v>-400217.70682558126</v>
      </c>
      <c r="I17" s="306">
        <f>SUM(I18:I35)</f>
        <v>0</v>
      </c>
    </row>
    <row r="18" spans="2:9" x14ac:dyDescent="0.2">
      <c r="B18" s="318" t="s">
        <v>397</v>
      </c>
      <c r="C18" s="280" t="s">
        <v>457</v>
      </c>
      <c r="D18" s="241">
        <v>0</v>
      </c>
      <c r="E18" s="307">
        <v>-72348858</v>
      </c>
      <c r="F18" s="307">
        <v>0</v>
      </c>
      <c r="G18" s="367">
        <v>5.5317764217588791E-3</v>
      </c>
      <c r="H18" s="305">
        <f t="shared" si="0"/>
        <v>-400217.70682558126</v>
      </c>
      <c r="I18" s="305">
        <f t="shared" si="1"/>
        <v>0</v>
      </c>
    </row>
    <row r="19" spans="2:9" x14ac:dyDescent="0.2">
      <c r="B19" s="337"/>
      <c r="C19" s="280"/>
      <c r="D19" s="241"/>
      <c r="E19" s="336"/>
      <c r="F19" s="336"/>
      <c r="G19" s="335"/>
      <c r="H19" s="334">
        <f t="shared" si="0"/>
        <v>0</v>
      </c>
      <c r="I19" s="334">
        <f t="shared" si="1"/>
        <v>0</v>
      </c>
    </row>
    <row r="20" spans="2:9" x14ac:dyDescent="0.2">
      <c r="B20" s="318"/>
      <c r="C20" s="280"/>
      <c r="D20" s="241"/>
      <c r="E20" s="307"/>
      <c r="F20" s="307"/>
      <c r="G20" s="232"/>
      <c r="H20" s="305">
        <f t="shared" si="0"/>
        <v>0</v>
      </c>
      <c r="I20" s="305">
        <f t="shared" si="1"/>
        <v>0</v>
      </c>
    </row>
    <row r="21" spans="2:9" x14ac:dyDescent="0.2">
      <c r="B21" s="318"/>
      <c r="C21" s="280"/>
      <c r="D21" s="241"/>
      <c r="E21" s="307"/>
      <c r="F21" s="307"/>
      <c r="G21" s="232"/>
      <c r="H21" s="305">
        <f t="shared" si="0"/>
        <v>0</v>
      </c>
      <c r="I21" s="305">
        <f t="shared" si="1"/>
        <v>0</v>
      </c>
    </row>
    <row r="22" spans="2:9" x14ac:dyDescent="0.2">
      <c r="B22" s="318"/>
      <c r="C22" s="280"/>
      <c r="D22" s="241"/>
      <c r="E22" s="307"/>
      <c r="F22" s="307"/>
      <c r="G22" s="232"/>
      <c r="H22" s="305">
        <f t="shared" si="0"/>
        <v>0</v>
      </c>
      <c r="I22" s="305">
        <f t="shared" si="1"/>
        <v>0</v>
      </c>
    </row>
    <row r="23" spans="2:9" x14ac:dyDescent="0.2">
      <c r="B23" s="318"/>
      <c r="C23" s="280"/>
      <c r="D23" s="241"/>
      <c r="E23" s="307"/>
      <c r="F23" s="307"/>
      <c r="G23" s="232"/>
      <c r="H23" s="305">
        <f t="shared" si="0"/>
        <v>0</v>
      </c>
      <c r="I23" s="305">
        <f t="shared" si="1"/>
        <v>0</v>
      </c>
    </row>
    <row r="24" spans="2:9" x14ac:dyDescent="0.2">
      <c r="B24" s="318"/>
      <c r="C24" s="280"/>
      <c r="D24" s="241"/>
      <c r="E24" s="307"/>
      <c r="F24" s="307"/>
      <c r="G24" s="232"/>
      <c r="H24" s="305">
        <f t="shared" si="0"/>
        <v>0</v>
      </c>
      <c r="I24" s="305">
        <f t="shared" si="1"/>
        <v>0</v>
      </c>
    </row>
    <row r="25" spans="2:9" x14ac:dyDescent="0.2">
      <c r="B25" s="318"/>
      <c r="C25" s="281"/>
      <c r="D25" s="241"/>
      <c r="E25" s="307"/>
      <c r="F25" s="307"/>
      <c r="G25" s="307"/>
      <c r="H25" s="305">
        <f t="shared" si="0"/>
        <v>0</v>
      </c>
      <c r="I25" s="305">
        <f t="shared" si="1"/>
        <v>0</v>
      </c>
    </row>
    <row r="26" spans="2:9" x14ac:dyDescent="0.2">
      <c r="B26" s="241">
        <v>0</v>
      </c>
      <c r="C26" s="281">
        <v>0</v>
      </c>
      <c r="D26" s="241">
        <v>0</v>
      </c>
      <c r="E26" s="307"/>
      <c r="F26" s="307"/>
      <c r="G26" s="245">
        <v>0</v>
      </c>
      <c r="H26" s="305">
        <f t="shared" si="0"/>
        <v>0</v>
      </c>
      <c r="I26" s="305">
        <f t="shared" si="1"/>
        <v>0</v>
      </c>
    </row>
    <row r="27" spans="2:9" x14ac:dyDescent="0.2">
      <c r="B27" s="241">
        <v>0</v>
      </c>
      <c r="C27" s="281">
        <v>0</v>
      </c>
      <c r="D27" s="241">
        <v>0</v>
      </c>
      <c r="E27" s="307"/>
      <c r="F27" s="307"/>
      <c r="G27" s="245">
        <v>0</v>
      </c>
      <c r="H27" s="305">
        <f t="shared" si="0"/>
        <v>0</v>
      </c>
      <c r="I27" s="305">
        <f t="shared" si="1"/>
        <v>0</v>
      </c>
    </row>
    <row r="28" spans="2:9" x14ac:dyDescent="0.2">
      <c r="B28" s="241">
        <v>0</v>
      </c>
      <c r="C28" s="281">
        <v>0</v>
      </c>
      <c r="D28" s="241">
        <v>0</v>
      </c>
      <c r="E28" s="307"/>
      <c r="F28" s="307"/>
      <c r="G28" s="245">
        <v>0</v>
      </c>
      <c r="H28" s="305">
        <f t="shared" si="0"/>
        <v>0</v>
      </c>
      <c r="I28" s="305">
        <f t="shared" si="1"/>
        <v>0</v>
      </c>
    </row>
    <row r="29" spans="2:9" x14ac:dyDescent="0.2">
      <c r="B29" s="241">
        <v>0</v>
      </c>
      <c r="C29" s="281">
        <v>0</v>
      </c>
      <c r="D29" s="241">
        <v>0</v>
      </c>
      <c r="E29" s="307"/>
      <c r="F29" s="307"/>
      <c r="G29" s="245">
        <v>0</v>
      </c>
      <c r="H29" s="305">
        <f t="shared" si="0"/>
        <v>0</v>
      </c>
      <c r="I29" s="305">
        <f t="shared" si="1"/>
        <v>0</v>
      </c>
    </row>
    <row r="30" spans="2:9" x14ac:dyDescent="0.2">
      <c r="B30" s="241">
        <v>0</v>
      </c>
      <c r="C30" s="281">
        <v>0</v>
      </c>
      <c r="D30" s="241">
        <v>0</v>
      </c>
      <c r="E30" s="307"/>
      <c r="F30" s="307"/>
      <c r="G30" s="245">
        <v>0</v>
      </c>
      <c r="H30" s="305">
        <f t="shared" si="0"/>
        <v>0</v>
      </c>
      <c r="I30" s="305">
        <f t="shared" si="1"/>
        <v>0</v>
      </c>
    </row>
    <row r="31" spans="2:9" x14ac:dyDescent="0.2">
      <c r="B31" s="241">
        <v>0</v>
      </c>
      <c r="C31" s="281">
        <v>0</v>
      </c>
      <c r="D31" s="241">
        <v>0</v>
      </c>
      <c r="E31" s="307"/>
      <c r="F31" s="307"/>
      <c r="G31" s="245">
        <v>0</v>
      </c>
      <c r="H31" s="305">
        <f t="shared" si="0"/>
        <v>0</v>
      </c>
      <c r="I31" s="305">
        <f t="shared" si="1"/>
        <v>0</v>
      </c>
    </row>
    <row r="32" spans="2:9" x14ac:dyDescent="0.2">
      <c r="B32" s="241">
        <v>0</v>
      </c>
      <c r="C32" s="281">
        <v>0</v>
      </c>
      <c r="D32" s="241">
        <v>0</v>
      </c>
      <c r="E32" s="307"/>
      <c r="F32" s="307"/>
      <c r="G32" s="245">
        <v>0</v>
      </c>
      <c r="H32" s="305">
        <f t="shared" si="0"/>
        <v>0</v>
      </c>
      <c r="I32" s="305">
        <f t="shared" si="1"/>
        <v>0</v>
      </c>
    </row>
    <row r="33" spans="2:9" x14ac:dyDescent="0.2">
      <c r="B33" s="241">
        <v>0</v>
      </c>
      <c r="C33" s="281">
        <v>0</v>
      </c>
      <c r="D33" s="241">
        <v>0</v>
      </c>
      <c r="E33" s="307"/>
      <c r="F33" s="307"/>
      <c r="G33" s="245">
        <v>0</v>
      </c>
      <c r="H33" s="305">
        <f t="shared" si="0"/>
        <v>0</v>
      </c>
      <c r="I33" s="305">
        <f t="shared" si="1"/>
        <v>0</v>
      </c>
    </row>
    <row r="34" spans="2:9" x14ac:dyDescent="0.2">
      <c r="B34" s="241">
        <v>0</v>
      </c>
      <c r="C34" s="281">
        <v>0</v>
      </c>
      <c r="D34" s="241">
        <v>0</v>
      </c>
      <c r="E34" s="307"/>
      <c r="F34" s="307"/>
      <c r="G34" s="245">
        <v>0</v>
      </c>
      <c r="H34" s="305">
        <f t="shared" si="0"/>
        <v>0</v>
      </c>
      <c r="I34" s="305">
        <f t="shared" si="1"/>
        <v>0</v>
      </c>
    </row>
    <row r="35" spans="2:9" x14ac:dyDescent="0.2">
      <c r="B35" s="241">
        <v>0</v>
      </c>
      <c r="C35" s="281">
        <v>0</v>
      </c>
      <c r="D35" s="241">
        <v>0</v>
      </c>
      <c r="E35" s="307"/>
      <c r="F35" s="307"/>
      <c r="G35" s="245">
        <v>0</v>
      </c>
      <c r="H35" s="305">
        <f t="shared" si="0"/>
        <v>0</v>
      </c>
      <c r="I35" s="305">
        <f t="shared" si="1"/>
        <v>0</v>
      </c>
    </row>
    <row r="36" spans="2:9" x14ac:dyDescent="0.2">
      <c r="B36" s="242"/>
      <c r="C36" s="403" t="s">
        <v>157</v>
      </c>
      <c r="D36" s="404"/>
      <c r="E36" s="305">
        <f>SUM(E9:E17)</f>
        <v>-72348858</v>
      </c>
      <c r="F36" s="305">
        <f>SUM(F9:F17)</f>
        <v>0</v>
      </c>
      <c r="G36" s="248"/>
      <c r="H36" s="305">
        <f>SUM(H9:H17)</f>
        <v>-400217.70682558126</v>
      </c>
      <c r="I36" s="305">
        <f>SUM(I9:I17)</f>
        <v>0</v>
      </c>
    </row>
  </sheetData>
  <mergeCells count="2">
    <mergeCell ref="B1:C1"/>
    <mergeCell ref="C36:D36"/>
  </mergeCells>
  <phoneticPr fontId="34" type="noConversion"/>
  <pageMargins left="0.75" right="0.75" top="1" bottom="1" header="0.5" footer="0.5"/>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26</vt:i4>
      </vt:variant>
    </vt:vector>
  </HeadingPairs>
  <TitlesOfParts>
    <vt:vector size="50" baseType="lpstr">
      <vt:lpstr>Cover</vt:lpstr>
      <vt:lpstr>Contents</vt:lpstr>
      <vt:lpstr>1. Pipeline information</vt:lpstr>
      <vt:lpstr>1.1 Financial performance</vt:lpstr>
      <vt:lpstr>2. Revenues and expenses</vt:lpstr>
      <vt:lpstr>2.1 Revenue by service</vt:lpstr>
      <vt:lpstr>2.2 Revenue contributions </vt:lpstr>
      <vt:lpstr>2.3 Indirect revenue</vt:lpstr>
      <vt:lpstr>2.4 Shared costs</vt:lpstr>
      <vt:lpstr>3. Statement of pipeline assets</vt:lpstr>
      <vt:lpstr>3.1 Pipeline asset useful life</vt:lpstr>
      <vt:lpstr>3.2 Pipeline asset impairment</vt:lpstr>
      <vt:lpstr>3.3 Depreciation</vt:lpstr>
      <vt:lpstr>3.4 Shared supporting assets</vt:lpstr>
      <vt:lpstr>Auditor's Report Statements</vt:lpstr>
      <vt:lpstr>4 Recovered capital</vt:lpstr>
      <vt:lpstr>4.1 Pipelines capex</vt:lpstr>
      <vt:lpstr>Auditor's Review Report RCM</vt:lpstr>
      <vt:lpstr>5. Weighted average price</vt:lpstr>
      <vt:lpstr>5.1 Exempt WAP services</vt:lpstr>
      <vt:lpstr>Auditor's Review Report WAP</vt:lpstr>
      <vt:lpstr>6. Notes</vt:lpstr>
      <vt:lpstr>APA Amendments</vt:lpstr>
      <vt:lpstr>Sheet1</vt:lpstr>
      <vt:lpstr>ABN</vt:lpstr>
      <vt:lpstr>'1. Pipeline information'!Print_Area</vt:lpstr>
      <vt:lpstr>'1.1 Financial performance'!Print_Area</vt:lpstr>
      <vt:lpstr>'2. Revenues and expenses'!Print_Area</vt:lpstr>
      <vt:lpstr>'2.1 Revenue by service'!Print_Area</vt:lpstr>
      <vt:lpstr>'2.2 Revenue contributions '!Print_Area</vt:lpstr>
      <vt:lpstr>'2.3 Indirect revenue'!Print_Area</vt:lpstr>
      <vt:lpstr>'2.4 Shared costs'!Print_Area</vt:lpstr>
      <vt:lpstr>'3. Statement of pipeline assets'!Print_Area</vt:lpstr>
      <vt:lpstr>'3.1 Pipeline asset useful life'!Print_Area</vt:lpstr>
      <vt:lpstr>'3.2 Pipeline asset impairment'!Print_Area</vt:lpstr>
      <vt:lpstr>'3.3 Depreciation'!Print_Area</vt:lpstr>
      <vt:lpstr>'3.4 Shared supporting assets'!Print_Area</vt:lpstr>
      <vt:lpstr>'4 Recovered capital'!Print_Area</vt:lpstr>
      <vt:lpstr>'4.1 Pipelines capex'!Print_Area</vt:lpstr>
      <vt:lpstr>'5. Weighted average price'!Print_Area</vt:lpstr>
      <vt:lpstr>'5.1 Exempt WAP services'!Print_Area</vt:lpstr>
      <vt:lpstr>'6. Notes'!Print_Area</vt:lpstr>
      <vt:lpstr>'APA Amendments'!Print_Area</vt:lpstr>
      <vt:lpstr>Contents!Print_Area</vt:lpstr>
      <vt:lpstr>Cover!Print_Area</vt:lpstr>
      <vt:lpstr>Sheet1!Print_Area</vt:lpstr>
      <vt:lpstr>'APA Amendments'!Print_Titles</vt:lpstr>
      <vt:lpstr>Tradingname</vt:lpstr>
      <vt:lpstr>Yearending</vt:lpstr>
      <vt:lpstr>Yearstart</vt:lpstr>
    </vt:vector>
  </TitlesOfParts>
  <Company>ACCC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asood</dc:creator>
  <cp:lastModifiedBy>Kristensson, Linda</cp:lastModifiedBy>
  <cp:lastPrinted>2019-10-30T03:16:16Z</cp:lastPrinted>
  <dcterms:created xsi:type="dcterms:W3CDTF">2012-02-16T03:44:14Z</dcterms:created>
  <dcterms:modified xsi:type="dcterms:W3CDTF">2020-11-02T23:18:14Z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y fmtid="{D5CDD505-2E9C-101B-9397-08002B2CF9AE}" pid="3" name="SV_QUERY_LIST_4F35BF76-6C0D-4D9B-82B2-816C12CF3733">
    <vt:lpwstr>empty_477D106A-C0D6-4607-AEBD-E2C9D60EA279</vt:lpwstr>
  </property>
</Properties>
</file>